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068" tabRatio="965"/>
  </bookViews>
  <sheets>
    <sheet name="附件1.2022年一般公共预算调整收入表" sheetId="4" r:id="rId1"/>
    <sheet name="附件2.2022年一般公共预算调整支出方案" sheetId="8" r:id="rId2"/>
    <sheet name="附件3.2022年政府性基金调整收入表" sheetId="7" r:id="rId3"/>
    <sheet name="附件4.2022年政府性基金预算调整支出方案" sheetId="9" r:id="rId4"/>
  </sheets>
  <calcPr calcId="114210" iterate="1"/>
</workbook>
</file>

<file path=xl/calcChain.xml><?xml version="1.0" encoding="utf-8"?>
<calcChain xmlns="http://schemas.openxmlformats.org/spreadsheetml/2006/main">
  <c r="C35" i="4"/>
  <c r="C18" i="7"/>
  <c r="C16"/>
  <c r="D16"/>
  <c r="B67" i="8"/>
  <c r="B7" i="9"/>
  <c r="B10"/>
  <c r="C6" i="7"/>
  <c r="B10" i="8"/>
  <c r="B8"/>
  <c r="C19" i="9"/>
  <c r="B20"/>
  <c r="B19"/>
  <c r="B13"/>
  <c r="B6"/>
  <c r="D12" i="7"/>
  <c r="D6"/>
  <c r="D7"/>
  <c r="D8"/>
  <c r="D9"/>
  <c r="C10"/>
  <c r="D10"/>
  <c r="D11"/>
  <c r="D13"/>
  <c r="D17"/>
  <c r="D15"/>
  <c r="D14"/>
  <c r="C19"/>
  <c r="D19"/>
  <c r="D20"/>
  <c r="D18"/>
  <c r="D21"/>
  <c r="D22"/>
  <c r="D5"/>
  <c r="B5" i="9"/>
  <c r="D5"/>
  <c r="C8" i="4"/>
  <c r="C12"/>
  <c r="C29"/>
  <c r="C9"/>
  <c r="C30"/>
  <c r="C32"/>
  <c r="C36"/>
  <c r="C37"/>
  <c r="C6"/>
  <c r="B7"/>
  <c r="B12"/>
  <c r="B13"/>
  <c r="B14"/>
  <c r="B9"/>
  <c r="B32"/>
  <c r="B37"/>
  <c r="B6"/>
  <c r="D6"/>
  <c r="D28"/>
  <c r="D12"/>
  <c r="D10"/>
  <c r="D11"/>
  <c r="D13"/>
  <c r="D14"/>
  <c r="D15"/>
  <c r="D16"/>
  <c r="D17"/>
  <c r="D18"/>
  <c r="D19"/>
  <c r="D20"/>
  <c r="D21"/>
  <c r="D22"/>
  <c r="D23"/>
  <c r="D24"/>
  <c r="D25"/>
  <c r="D26"/>
  <c r="D27"/>
  <c r="D29"/>
  <c r="D9"/>
  <c r="B7" i="8"/>
  <c r="D5" i="4"/>
  <c r="B5" i="8"/>
  <c r="B12" i="9"/>
  <c r="C13" i="7"/>
  <c r="C14"/>
  <c r="C22"/>
  <c r="B14"/>
  <c r="B13"/>
  <c r="B18"/>
  <c r="B22"/>
  <c r="D7" i="4"/>
  <c r="D8"/>
  <c r="D37"/>
  <c r="D30"/>
  <c r="D31"/>
  <c r="D32"/>
  <c r="D33"/>
  <c r="D34"/>
  <c r="D35"/>
  <c r="D36"/>
  <c r="C5" i="8"/>
</calcChain>
</file>

<file path=xl/comments1.xml><?xml version="1.0" encoding="utf-8"?>
<comments xmlns="http://schemas.openxmlformats.org/spreadsheetml/2006/main">
  <authors>
    <author>wwkj</author>
  </authors>
  <commentList>
    <comment ref="B12" authorId="0">
      <text>
        <r>
          <rPr>
            <b/>
            <sz val="10"/>
            <rFont val="宋体"/>
            <charset val="134"/>
          </rPr>
          <t>2021年32189万元</t>
        </r>
      </text>
    </comment>
    <comment ref="C12" authorId="0">
      <text>
        <r>
          <rPr>
            <b/>
            <sz val="9"/>
            <color indexed="81"/>
            <rFont val="宋体"/>
            <charset val="134"/>
          </rPr>
          <t>增加第一书记工作队经费85万元</t>
        </r>
      </text>
    </comment>
    <comment ref="B13" authorId="0">
      <text>
        <r>
          <rPr>
            <b/>
            <sz val="10"/>
            <rFont val="宋体"/>
            <charset val="134"/>
          </rPr>
          <t>2021年6221万元</t>
        </r>
      </text>
    </comment>
    <comment ref="B14" authorId="0">
      <text>
        <r>
          <rPr>
            <b/>
            <sz val="10"/>
            <rFont val="宋体"/>
            <charset val="134"/>
          </rPr>
          <t>2021年6972万元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>疫情防控补助资金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补充县区财力补助减税降费补助3102万元留抵退费补助199万元+29万元
</t>
        </r>
      </text>
    </comment>
    <comment ref="C30" authorId="0">
      <text>
        <r>
          <rPr>
            <b/>
            <sz val="9"/>
            <color indexed="81"/>
            <rFont val="宋体"/>
            <charset val="134"/>
          </rPr>
          <t>脱贫攻坚债券800万元第四批用于乡村振兴项目债券4787万元第五批用于水利水库债券44万元</t>
        </r>
      </text>
    </comment>
    <comment ref="C33" authorId="0">
      <text>
        <r>
          <rPr>
            <b/>
            <sz val="9"/>
            <color indexed="81"/>
            <rFont val="宋体"/>
            <charset val="134"/>
          </rPr>
          <t>土地增加挂收入调入1000万元,其他基金收入调入一般预算。</t>
        </r>
      </text>
    </comment>
    <comment ref="C35" authorId="0">
      <text>
        <r>
          <rPr>
            <sz val="9"/>
            <color indexed="81"/>
            <rFont val="宋体"/>
            <charset val="134"/>
          </rPr>
          <t>存量资金调入：飞地办400万元教体局1000万元.预计年底之前在收回存量资金2392万元</t>
        </r>
      </text>
    </comment>
  </commentList>
</comments>
</file>

<file path=xl/comments2.xml><?xml version="1.0" encoding="utf-8"?>
<comments xmlns="http://schemas.openxmlformats.org/spreadsheetml/2006/main">
  <authors>
    <author>wwkj</author>
  </authors>
  <commentList>
    <comment ref="C5" authorId="0">
      <text>
        <r>
          <rPr>
            <b/>
            <sz val="9"/>
            <color indexed="81"/>
            <rFont val="宋体"/>
            <charset val="134"/>
          </rPr>
          <t>支出缺口</t>
        </r>
      </text>
    </comment>
  </commentList>
</comments>
</file>

<file path=xl/comments3.xml><?xml version="1.0" encoding="utf-8"?>
<comments xmlns="http://schemas.openxmlformats.org/spreadsheetml/2006/main">
  <authors>
    <author>wwkj</author>
  </authors>
  <commentList>
    <comment ref="C10" authorId="0">
      <text>
        <r>
          <rPr>
            <b/>
            <sz val="9"/>
            <color indexed="81"/>
            <rFont val="宋体"/>
            <charset val="134"/>
          </rPr>
          <t>土地增减挂指标收入1000万元</t>
        </r>
        <r>
          <rPr>
            <sz val="9"/>
            <color indexed="81"/>
            <rFont val="宋体"/>
            <charset val="134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宋体"/>
            <charset val="134"/>
          </rPr>
          <t>2021年西康高铁项目专项债券</t>
        </r>
        <r>
          <rPr>
            <sz val="9"/>
            <color indexed="81"/>
            <rFont val="宋体"/>
            <charset val="134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宋体"/>
            <charset val="134"/>
          </rPr>
          <t>西安至安康高速铁路债券</t>
        </r>
        <r>
          <rPr>
            <b/>
            <sz val="9"/>
            <color indexed="81"/>
            <rFont val="Verdana"/>
            <family val="2"/>
          </rPr>
          <t>907</t>
        </r>
        <r>
          <rPr>
            <b/>
            <sz val="9"/>
            <color indexed="81"/>
            <rFont val="宋体"/>
            <charset val="134"/>
          </rPr>
          <t>万元，应家坪社区停车场项目</t>
        </r>
        <r>
          <rPr>
            <b/>
            <sz val="9"/>
            <color indexed="81"/>
            <rFont val="Verdana"/>
            <family val="2"/>
          </rPr>
          <t>1400</t>
        </r>
        <r>
          <rPr>
            <b/>
            <sz val="9"/>
            <color indexed="81"/>
            <rFont val="宋体"/>
            <charset val="134"/>
          </rPr>
          <t>万元，黄龙潭停车场建设项目</t>
        </r>
        <r>
          <rPr>
            <b/>
            <sz val="9"/>
            <color indexed="81"/>
            <rFont val="Verdana"/>
            <family val="2"/>
          </rPr>
          <t>2600</t>
        </r>
        <r>
          <rPr>
            <b/>
            <sz val="9"/>
            <color indexed="81"/>
            <rFont val="宋体"/>
            <charset val="134"/>
          </rPr>
          <t>万元，文彩冷链物流园项目</t>
        </r>
        <r>
          <rPr>
            <b/>
            <sz val="9"/>
            <color indexed="81"/>
            <rFont val="Verdana"/>
            <family val="2"/>
          </rPr>
          <t>1700</t>
        </r>
        <r>
          <rPr>
            <b/>
            <sz val="9"/>
            <color indexed="81"/>
            <rFont val="宋体"/>
            <charset val="134"/>
          </rPr>
          <t>万元。</t>
        </r>
      </text>
    </comment>
  </commentList>
</comments>
</file>

<file path=xl/sharedStrings.xml><?xml version="1.0" encoding="utf-8"?>
<sst xmlns="http://schemas.openxmlformats.org/spreadsheetml/2006/main" count="199" uniqueCount="186">
  <si>
    <t>103014801土地出让价款收入</t>
  </si>
  <si>
    <t>103014898缴纳新增建设用地有偿使用费</t>
  </si>
  <si>
    <t>103014899其他土地出让收入</t>
  </si>
  <si>
    <t>1030156城市基础设施配套费收入</t>
  </si>
  <si>
    <t>1030178污水处理费收入</t>
  </si>
  <si>
    <t>本年本级基金收入合计</t>
  </si>
  <si>
    <t>上年结余</t>
  </si>
  <si>
    <t>债券收入</t>
  </si>
  <si>
    <t>专项债券</t>
  </si>
  <si>
    <t>单位：万元</t>
  </si>
  <si>
    <t>收入项目</t>
  </si>
  <si>
    <t>一般公共预算收入合计</t>
  </si>
  <si>
    <t>地方一般公共预算收入</t>
  </si>
  <si>
    <t xml:space="preserve">上级补助合计  </t>
  </si>
  <si>
    <t>增值税税收返还</t>
  </si>
  <si>
    <t>所得税基数返还</t>
  </si>
  <si>
    <t>上级专款</t>
  </si>
  <si>
    <t>均衡性转移支付补助</t>
  </si>
  <si>
    <t>重点生态功能区转移支付补助</t>
  </si>
  <si>
    <t>县级基本财力保障补助</t>
  </si>
  <si>
    <t>2021年财政激励约束考核奖励补助资金</t>
  </si>
  <si>
    <t>体制补助</t>
  </si>
  <si>
    <t>调整工资转移支付补助</t>
  </si>
  <si>
    <t>艰苦边远地区转移支付补助</t>
  </si>
  <si>
    <t>农村税费改革转移支付补助</t>
  </si>
  <si>
    <t>天保工程减收补助</t>
  </si>
  <si>
    <t>退耕还林减收补助</t>
  </si>
  <si>
    <t>固投税减收补助</t>
  </si>
  <si>
    <t>2004年省对下体制调整基数返还</t>
  </si>
  <si>
    <t>义务教育学校教师绩效工资补助</t>
  </si>
  <si>
    <t>基层医疗卫生单位绩效工资补助</t>
  </si>
  <si>
    <t>企事业单位预算划转补助</t>
  </si>
  <si>
    <t>税务部门经费划转补助</t>
  </si>
  <si>
    <t>结算补助</t>
  </si>
  <si>
    <t>新增政府一般债券收入</t>
  </si>
  <si>
    <t>再融资债券收入</t>
  </si>
  <si>
    <t>调入资金</t>
  </si>
  <si>
    <t>政府性基金预算调入</t>
  </si>
  <si>
    <t>其他资金调入</t>
  </si>
  <si>
    <t>动用预算稳定调节基金</t>
  </si>
  <si>
    <t>合计</t>
  </si>
  <si>
    <t>2021年结转下年支出</t>
    <phoneticPr fontId="20" type="noConversion"/>
  </si>
  <si>
    <t>一次性财力补助</t>
    <phoneticPr fontId="20" type="noConversion"/>
  </si>
  <si>
    <t>103014802补缴的土地出让价款</t>
    <phoneticPr fontId="20" type="noConversion"/>
  </si>
  <si>
    <t>103014803划拨土地收入</t>
    <phoneticPr fontId="20" type="noConversion"/>
  </si>
  <si>
    <t>附件1</t>
  </si>
  <si>
    <t>年初预算</t>
  </si>
  <si>
    <t>调整较年初增减金额</t>
  </si>
  <si>
    <t>备注</t>
  </si>
  <si>
    <t>2022年一般公共预算调整收入表</t>
    <phoneticPr fontId="20" type="noConversion"/>
  </si>
  <si>
    <t>附件2</t>
  </si>
  <si>
    <t>单位：元</t>
  </si>
  <si>
    <t>项 目 名 称</t>
  </si>
  <si>
    <t>金 额</t>
  </si>
  <si>
    <t>功能科目</t>
  </si>
  <si>
    <t>备   注</t>
  </si>
  <si>
    <t>一般公共预算调整可安排财力</t>
  </si>
  <si>
    <t>上解支出</t>
  </si>
  <si>
    <t>一般公共预算调整支出合计</t>
  </si>
  <si>
    <t>2022年调整一般公共预算支出项目总表</t>
    <phoneticPr fontId="4" type="noConversion"/>
  </si>
  <si>
    <t>附件4</t>
  </si>
  <si>
    <t>政府性基金预算调整可安排财力</t>
  </si>
  <si>
    <t>政府性基金预算支出合计</t>
  </si>
  <si>
    <t>政府性基金预算支出</t>
  </si>
  <si>
    <t>调减年初预算安排基金支出项目</t>
  </si>
  <si>
    <t>新增政府专项债券安排支出</t>
  </si>
  <si>
    <t>2290403-其他政府性基金债务收入安排的支出</t>
  </si>
  <si>
    <t>政府性基金预算调出支出</t>
  </si>
  <si>
    <t>调入一般预算平衡预算</t>
  </si>
  <si>
    <t>调减年初预算调出资金</t>
  </si>
  <si>
    <t>全县党员干部现代化远程教育系统运行</t>
  </si>
  <si>
    <t>安可替代工程电子政务内网扩充项目经费</t>
  </si>
  <si>
    <t>惠农富硒贷风险补偿专项资金</t>
  </si>
  <si>
    <t>政府网站集约化平台</t>
  </si>
  <si>
    <t>2020-2021学年度学校表彰奖励资金</t>
  </si>
  <si>
    <t>南江湖旅游示范区项目征地补偿费</t>
  </si>
  <si>
    <t>2021年度入笼纳统“五上企业”扶持奖励资金</t>
  </si>
  <si>
    <t>自动气象站建设经费</t>
  </si>
  <si>
    <t>应急管理局办公设施设备采购</t>
  </si>
  <si>
    <t>统计专项执法经费</t>
  </si>
  <si>
    <t>2022年住户大样本轮换工作经费</t>
  </si>
  <si>
    <t>第二十二届安康汉江龙舟节龙舟竞赛活动经费</t>
  </si>
  <si>
    <t>西安外国语大学研究生支教团社会保险单位部分缴费</t>
  </si>
  <si>
    <t>中小学幼儿园县级监控平台与公安机关联网项目建设</t>
  </si>
  <si>
    <t>2021年度重点项目建设暨稳投资先进单位表彰奖励</t>
  </si>
  <si>
    <t>应急指挥平台设备维修经费</t>
  </si>
  <si>
    <t>万企兴万村行动工作经费</t>
  </si>
  <si>
    <t>镇坪县高级中学高三教师慰问金</t>
  </si>
  <si>
    <t>省党政专用高清电视会议系统三级网格县级会场建设经费</t>
  </si>
  <si>
    <t>互联网+不动产登记交易办税工作经费</t>
  </si>
  <si>
    <t>工业和商贸经济稳增长专项工作经费</t>
  </si>
  <si>
    <t>狠抓落实办工作经费</t>
  </si>
  <si>
    <t>镇坪县组团参加2022年中国（深圳）森林食品交易博览会参会参展专项工作经费</t>
  </si>
  <si>
    <t>解决回购政协机关宿办楼内私人住房资金</t>
  </si>
  <si>
    <t>政协机关办公楼修缮资金</t>
  </si>
  <si>
    <t>城市生活垃圾中转压缩改造工程</t>
  </si>
  <si>
    <t>公共投资审计费用</t>
  </si>
  <si>
    <t>补缴全市安可替代工程电子政务内网扩充项目经费</t>
  </si>
  <si>
    <t>附件3</t>
  </si>
  <si>
    <t>项    目</t>
  </si>
  <si>
    <t>年底可调增量</t>
  </si>
  <si>
    <t>2022年政府性基金预算调整收入表</t>
    <phoneticPr fontId="20" type="noConversion"/>
  </si>
  <si>
    <t>2022年调整政府性基金预算支出项目总表</t>
    <phoneticPr fontId="4" type="noConversion"/>
  </si>
  <si>
    <t>本级基金收入结余</t>
    <phoneticPr fontId="20" type="noConversion"/>
  </si>
  <si>
    <t>上级专款基金结余</t>
    <phoneticPr fontId="20" type="noConversion"/>
  </si>
  <si>
    <t>镇坪县应家坪社区停车场建设项目</t>
    <phoneticPr fontId="4" type="noConversion"/>
  </si>
  <si>
    <t>2022年债券1400万元</t>
    <phoneticPr fontId="4" type="noConversion"/>
  </si>
  <si>
    <t>2022年债券907万元</t>
    <phoneticPr fontId="4" type="noConversion"/>
  </si>
  <si>
    <t>2021年债券410万元</t>
    <phoneticPr fontId="4" type="noConversion"/>
  </si>
  <si>
    <t>2022年西安至安康高速铁路建设项目</t>
    <phoneticPr fontId="4" type="noConversion"/>
  </si>
  <si>
    <t>2021年西安至安康高速铁路建设项目</t>
    <phoneticPr fontId="4" type="noConversion"/>
  </si>
  <si>
    <t>2021年上级专款结转支出</t>
    <phoneticPr fontId="4" type="noConversion"/>
  </si>
  <si>
    <t>调减年初预算专项债券支出项目</t>
    <phoneticPr fontId="4" type="noConversion"/>
  </si>
  <si>
    <t>再融资专项债券</t>
    <phoneticPr fontId="20" type="noConversion"/>
  </si>
  <si>
    <t>专项债券还本支出</t>
    <phoneticPr fontId="4" type="noConversion"/>
  </si>
  <si>
    <t>国有资本经营预算调入</t>
    <phoneticPr fontId="20" type="noConversion"/>
  </si>
  <si>
    <t>调整较年初
增减金额</t>
    <phoneticPr fontId="20" type="noConversion"/>
  </si>
  <si>
    <t>2022年易地扶贫搬迁债券利息</t>
  </si>
  <si>
    <t>市级代扣</t>
  </si>
  <si>
    <t>2022年转贷债券利息及付息服务费</t>
  </si>
  <si>
    <t>市级代扣一般债券利息</t>
  </si>
  <si>
    <t>西北三省林业发展项目亚行贷款本息</t>
  </si>
  <si>
    <t>考核办2021年市对县目标责任考核</t>
  </si>
  <si>
    <t>解决县委购置公务用车经费</t>
  </si>
  <si>
    <t>曾家镇农业园区基础设施建设补助</t>
  </si>
  <si>
    <t>牛头店镇文化宣传专项</t>
  </si>
  <si>
    <t>交通局交通执法专项经费</t>
  </si>
  <si>
    <t>融媒体中心2022年两会宣传经费</t>
    <phoneticPr fontId="20" type="noConversion"/>
  </si>
  <si>
    <t>县车站建设国有建设用地使用权出让金利息</t>
    <phoneticPr fontId="20" type="noConversion"/>
  </si>
  <si>
    <t>曾家镇政府机关职工宿舍修缮资金</t>
    <phoneticPr fontId="20" type="noConversion"/>
  </si>
  <si>
    <t>节约型机关创建费用</t>
  </si>
  <si>
    <t>政府大楼</t>
  </si>
  <si>
    <t>县总工会办公经费</t>
  </si>
  <si>
    <t>中国天然氧吧创建及气象风险普查工作经费</t>
  </si>
  <si>
    <t>解决人社局工作经费</t>
  </si>
  <si>
    <t>解决生猪养殖场搬迁评估费用</t>
  </si>
  <si>
    <t>县委机关大楼后勤服务相关遗留问题经费</t>
  </si>
  <si>
    <t>曾家镇安全维稳工作经费</t>
  </si>
  <si>
    <t>解决防范和处置非法集资工作经费、易地领导住房经费、信息中心机房整改经费</t>
  </si>
  <si>
    <t>自然资源局园地、林地、草地分等工作经费</t>
  </si>
  <si>
    <t>自然资源局土地征收成片开发方案编制费用</t>
    <phoneticPr fontId="20" type="noConversion"/>
  </si>
  <si>
    <t>小河片区邹系楼房屋征收补偿</t>
    <phoneticPr fontId="20" type="noConversion"/>
  </si>
  <si>
    <t>解决消防队日常运转经费</t>
  </si>
  <si>
    <t>解决县委常委会议室办公设备采购所需经费</t>
  </si>
  <si>
    <t>应急管理局基层救援队伍装备和培训经费</t>
    <phoneticPr fontId="20" type="noConversion"/>
  </si>
  <si>
    <t>2021年综合目标奖年度考核奖及2021年7月-2022年12月基础绩效奖</t>
  </si>
  <si>
    <t>组织部大组工网分级保护建设及技术服务经费</t>
    <phoneticPr fontId="20" type="noConversion"/>
  </si>
  <si>
    <t>县考核办督考工作经费</t>
  </si>
  <si>
    <t>审计工作经费</t>
  </si>
  <si>
    <t>解决全县第一书记座谈会工作经费</t>
  </si>
  <si>
    <t>“中国长寿文化之乡”品牌建设专项经费</t>
  </si>
  <si>
    <t>“三支一扶”工作人员调资资金</t>
  </si>
  <si>
    <t>机关后勤中心购置公务车</t>
  </si>
  <si>
    <t>安康市应对大规奥密克戎疫情三类型医院建设资金</t>
  </si>
  <si>
    <t>第七次县级以上公共图书馆评估定级经费</t>
  </si>
  <si>
    <t>疫情防控专项经费</t>
  </si>
  <si>
    <t>参加第二十九届中国杨凌农高会经费</t>
  </si>
  <si>
    <t>西部计划志愿者项目经费</t>
  </si>
  <si>
    <t>融媒体中心运转经费</t>
  </si>
  <si>
    <t>第一次全国自然灾害综合风险普查水旱灾害风险普查经费</t>
  </si>
  <si>
    <t>参加第二届西安国际林业博览会经费</t>
  </si>
  <si>
    <t>人大办购置公务车经费</t>
  </si>
  <si>
    <t>工商联第五次会员代表大会经费</t>
  </si>
  <si>
    <t>文彩路山体滑坡治理</t>
  </si>
  <si>
    <t>2021年结转上级专款支出</t>
    <phoneticPr fontId="4" type="noConversion"/>
  </si>
  <si>
    <t>2021年32461万元</t>
    <phoneticPr fontId="20" type="noConversion"/>
  </si>
  <si>
    <t>组织部干部能力作风建设办公室建设经费</t>
    <phoneticPr fontId="4" type="noConversion"/>
  </si>
  <si>
    <t>追加新冠疫情防控专项经费</t>
    <phoneticPr fontId="4" type="noConversion"/>
  </si>
  <si>
    <t>上级专款结转</t>
    <phoneticPr fontId="20" type="noConversion"/>
  </si>
  <si>
    <t>年初预算2144万元，预计上解2641万元</t>
    <phoneticPr fontId="4" type="noConversion"/>
  </si>
  <si>
    <t>指挥部、医院、卫生院、疾控、各镇</t>
    <phoneticPr fontId="4" type="noConversion"/>
  </si>
  <si>
    <t>2022年新增转贷专项债券利息</t>
    <phoneticPr fontId="4" type="noConversion"/>
  </si>
  <si>
    <t>2022年债券1700万元</t>
    <phoneticPr fontId="4" type="noConversion"/>
  </si>
  <si>
    <t>2022年债券2600万元</t>
    <phoneticPr fontId="4" type="noConversion"/>
  </si>
  <si>
    <t>2290402-其他地方自行试点项目收益专项债券收入安排的支出</t>
    <phoneticPr fontId="4" type="noConversion"/>
  </si>
  <si>
    <t>镇坪县文彩冷链物流园区建设项目</t>
    <phoneticPr fontId="4" type="noConversion"/>
  </si>
  <si>
    <t>镇坪县黄龙潭停车场建设项目</t>
    <phoneticPr fontId="4" type="noConversion"/>
  </si>
  <si>
    <t>钟宝镇同维小学校舍维修和办公设备采购</t>
    <phoneticPr fontId="4" type="noConversion"/>
  </si>
  <si>
    <t>钟宝中学校舍维修专项</t>
    <phoneticPr fontId="4" type="noConversion"/>
  </si>
  <si>
    <t>2022年市级结算事项</t>
    <phoneticPr fontId="4" type="noConversion"/>
  </si>
  <si>
    <t>上年专项债券结余</t>
    <phoneticPr fontId="20" type="noConversion"/>
  </si>
  <si>
    <t>人大办专项经费</t>
  </si>
  <si>
    <t>政府大楼维修改造经费</t>
    <phoneticPr fontId="4" type="noConversion"/>
  </si>
  <si>
    <t>县级机关食堂改造专项</t>
    <phoneticPr fontId="4" type="noConversion"/>
  </si>
  <si>
    <t>调整后预算</t>
    <phoneticPr fontId="20" type="noConversion"/>
  </si>
  <si>
    <t>调整后预算</t>
    <phoneticPr fontId="20" type="noConversion"/>
  </si>
</sst>
</file>

<file path=xl/styles.xml><?xml version="1.0" encoding="utf-8"?>
<styleSheet xmlns="http://schemas.openxmlformats.org/spreadsheetml/2006/main">
  <numFmts count="8">
    <numFmt numFmtId="44" formatCode="_ &quot;¥&quot;* #,##0.00_ ;_ &quot;¥&quot;* \-#,##0.00_ ;_ &quot;¥&quot;* &quot;-&quot;??_ ;_ @_ "/>
    <numFmt numFmtId="176" formatCode="0_ "/>
    <numFmt numFmtId="177" formatCode="0.00_ "/>
    <numFmt numFmtId="178" formatCode="#,##0.00_ "/>
    <numFmt numFmtId="179" formatCode="0.00_ ;[Red]\-0.00\ "/>
    <numFmt numFmtId="180" formatCode="0.00_);[Red]\(0.00\)"/>
    <numFmt numFmtId="181" formatCode="0.000_ ;[Red]\-0.000\ "/>
    <numFmt numFmtId="182" formatCode="0.00_);\(0.00\)"/>
  </numFmts>
  <fonts count="40">
    <font>
      <sz val="12"/>
      <name val="Verdana"/>
      <family val="2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b/>
      <sz val="16"/>
      <name val="方正小标宋简体"/>
      <charset val="134"/>
    </font>
    <font>
      <sz val="11"/>
      <name val="仿宋_GB2312"/>
      <family val="3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0"/>
      <name val="Arial"/>
      <family val="2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2"/>
      <name val="Verdana"/>
      <family val="2"/>
    </font>
    <font>
      <b/>
      <sz val="10"/>
      <name val="宋体"/>
      <charset val="134"/>
    </font>
    <font>
      <sz val="9"/>
      <name val="Verdana"/>
      <family val="2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9"/>
      <color indexed="81"/>
      <name val="Verdana"/>
      <family val="2"/>
    </font>
    <font>
      <b/>
      <sz val="18"/>
      <name val="方正小标宋简体"/>
      <charset val="134"/>
    </font>
    <font>
      <b/>
      <sz val="13"/>
      <name val="仿宋_GB2312"/>
      <family val="3"/>
      <charset val="134"/>
    </font>
    <font>
      <sz val="14"/>
      <name val="宋体"/>
      <charset val="134"/>
    </font>
    <font>
      <sz val="14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2"/>
      <name val="黑体"/>
      <family val="3"/>
      <charset val="134"/>
    </font>
    <font>
      <sz val="8"/>
      <color indexed="10"/>
      <name val="黑体"/>
      <family val="3"/>
      <charset val="134"/>
    </font>
    <font>
      <sz val="11"/>
      <name val="黑体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8"/>
      <color indexed="10"/>
      <name val="楷体_GB2312"/>
      <family val="3"/>
      <charset val="134"/>
    </font>
    <font>
      <sz val="11"/>
      <name val="楷体_GB2312"/>
      <family val="3"/>
      <charset val="134"/>
    </font>
    <font>
      <b/>
      <sz val="12"/>
      <color indexed="8"/>
      <name val="仿宋_GB2312"/>
      <family val="3"/>
      <charset val="134"/>
    </font>
    <font>
      <sz val="11"/>
      <color indexed="9"/>
      <name val="仿宋_GB2312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Border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3" fontId="3" fillId="0" borderId="0" xfId="82" applyNumberFormat="1" applyFont="1" applyFill="1"/>
    <xf numFmtId="3" fontId="6" fillId="0" borderId="0" xfId="82" applyNumberFormat="1" applyFont="1" applyFill="1"/>
    <xf numFmtId="3" fontId="1" fillId="0" borderId="0" xfId="82" applyNumberFormat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3" fontId="1" fillId="0" borderId="0" xfId="82" applyNumberFormat="1" applyFont="1" applyFill="1" applyAlignment="1">
      <alignment vertical="center"/>
    </xf>
    <xf numFmtId="3" fontId="12" fillId="0" borderId="1" xfId="82" applyNumberFormat="1" applyFont="1" applyFill="1" applyBorder="1" applyAlignment="1">
      <alignment horizontal="center" vertical="center" wrapText="1"/>
    </xf>
    <xf numFmtId="176" fontId="12" fillId="0" borderId="1" xfId="82" applyNumberFormat="1" applyFont="1" applyFill="1" applyBorder="1" applyAlignment="1">
      <alignment horizontal="center" vertical="center" wrapText="1"/>
    </xf>
    <xf numFmtId="176" fontId="10" fillId="0" borderId="1" xfId="82" applyNumberFormat="1" applyFont="1" applyFill="1" applyBorder="1" applyAlignment="1">
      <alignment horizontal="center" vertical="center"/>
    </xf>
    <xf numFmtId="176" fontId="10" fillId="2" borderId="1" xfId="82" applyNumberFormat="1" applyFont="1" applyFill="1" applyBorder="1" applyAlignment="1">
      <alignment horizontal="center" vertical="center"/>
    </xf>
    <xf numFmtId="176" fontId="13" fillId="2" borderId="1" xfId="82" applyNumberFormat="1" applyFont="1" applyFill="1" applyBorder="1" applyAlignment="1">
      <alignment horizontal="center" vertical="center"/>
    </xf>
    <xf numFmtId="176" fontId="10" fillId="0" borderId="1" xfId="82" applyNumberFormat="1" applyFont="1" applyFill="1" applyBorder="1" applyAlignment="1">
      <alignment horizontal="right" vertical="center"/>
    </xf>
    <xf numFmtId="3" fontId="10" fillId="0" borderId="1" xfId="82" applyNumberFormat="1" applyFont="1" applyFill="1" applyBorder="1" applyAlignment="1">
      <alignment horizontal="right" vertical="center"/>
    </xf>
    <xf numFmtId="178" fontId="3" fillId="0" borderId="0" xfId="82" applyNumberFormat="1" applyFont="1" applyFill="1" applyAlignment="1">
      <alignment horizontal="right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3" fontId="0" fillId="0" borderId="0" xfId="82" applyNumberFormat="1" applyFont="1" applyFill="1"/>
    <xf numFmtId="3" fontId="8" fillId="0" borderId="0" xfId="82" applyNumberFormat="1" applyFont="1" applyFill="1"/>
    <xf numFmtId="3" fontId="1" fillId="0" borderId="1" xfId="82" applyNumberFormat="1" applyFont="1" applyFill="1" applyBorder="1" applyAlignment="1">
      <alignment vertical="center"/>
    </xf>
    <xf numFmtId="3" fontId="3" fillId="0" borderId="1" xfId="82" applyNumberFormat="1" applyFont="1" applyFill="1" applyBorder="1"/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84" applyFont="1" applyFill="1" applyBorder="1" applyAlignment="1">
      <alignment horizontal="left"/>
    </xf>
    <xf numFmtId="0" fontId="10" fillId="2" borderId="0" xfId="0" applyFont="1" applyFill="1">
      <alignment vertical="center"/>
    </xf>
    <xf numFmtId="0" fontId="10" fillId="2" borderId="0" xfId="84" applyFont="1" applyFill="1" applyBorder="1" applyAlignment="1">
      <alignment horizontal="center"/>
    </xf>
    <xf numFmtId="0" fontId="25" fillId="2" borderId="1" xfId="84" applyFont="1" applyFill="1" applyBorder="1" applyAlignment="1">
      <alignment horizontal="center" vertical="center"/>
    </xf>
    <xf numFmtId="0" fontId="26" fillId="2" borderId="0" xfId="0" applyFont="1" applyFill="1">
      <alignment vertical="center"/>
    </xf>
    <xf numFmtId="0" fontId="12" fillId="2" borderId="1" xfId="84" applyFont="1" applyFill="1" applyBorder="1" applyAlignment="1">
      <alignment vertical="center"/>
    </xf>
    <xf numFmtId="180" fontId="12" fillId="2" borderId="1" xfId="84" applyNumberFormat="1" applyFont="1" applyFill="1" applyBorder="1" applyAlignment="1">
      <alignment horizontal="center" vertical="center"/>
    </xf>
    <xf numFmtId="0" fontId="12" fillId="2" borderId="1" xfId="84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6" fillId="2" borderId="0" xfId="83" applyFont="1" applyFill="1"/>
    <xf numFmtId="0" fontId="3" fillId="2" borderId="0" xfId="83" applyFill="1"/>
    <xf numFmtId="0" fontId="3" fillId="0" borderId="0" xfId="83" applyFill="1"/>
    <xf numFmtId="0" fontId="10" fillId="2" borderId="0" xfId="83" applyFont="1" applyFill="1"/>
    <xf numFmtId="0" fontId="10" fillId="2" borderId="0" xfId="84" applyFont="1" applyFill="1" applyAlignment="1">
      <alignment horizontal="center"/>
    </xf>
    <xf numFmtId="0" fontId="12" fillId="2" borderId="1" xfId="84" applyFont="1" applyFill="1" applyBorder="1" applyAlignment="1">
      <alignment horizontal="center" vertical="center"/>
    </xf>
    <xf numFmtId="0" fontId="12" fillId="2" borderId="1" xfId="83" applyFont="1" applyFill="1" applyBorder="1" applyAlignment="1">
      <alignment horizontal="center" vertical="center"/>
    </xf>
    <xf numFmtId="176" fontId="12" fillId="2" borderId="1" xfId="84" applyNumberFormat="1" applyFont="1" applyFill="1" applyBorder="1" applyAlignment="1">
      <alignment horizontal="center" vertical="center"/>
    </xf>
    <xf numFmtId="181" fontId="29" fillId="2" borderId="1" xfId="83" applyNumberFormat="1" applyFont="1" applyFill="1" applyBorder="1" applyAlignment="1">
      <alignment horizontal="center" vertical="center"/>
    </xf>
    <xf numFmtId="177" fontId="12" fillId="2" borderId="1" xfId="84" applyNumberFormat="1" applyFont="1" applyFill="1" applyBorder="1" applyAlignment="1">
      <alignment horizontal="center" vertical="center"/>
    </xf>
    <xf numFmtId="0" fontId="12" fillId="2" borderId="1" xfId="83" applyFont="1" applyFill="1" applyBorder="1" applyAlignment="1">
      <alignment horizontal="right" vertical="center"/>
    </xf>
    <xf numFmtId="177" fontId="12" fillId="2" borderId="1" xfId="83" applyNumberFormat="1" applyFont="1" applyFill="1" applyBorder="1" applyAlignment="1">
      <alignment horizontal="center" vertical="center"/>
    </xf>
    <xf numFmtId="0" fontId="8" fillId="2" borderId="1" xfId="83" applyFont="1" applyFill="1" applyBorder="1"/>
    <xf numFmtId="0" fontId="9" fillId="2" borderId="1" xfId="83" applyNumberFormat="1" applyFont="1" applyFill="1" applyBorder="1" applyAlignment="1">
      <alignment horizontal="right" vertical="center" wrapText="1"/>
    </xf>
    <xf numFmtId="177" fontId="9" fillId="2" borderId="1" xfId="83" applyNumberFormat="1" applyFont="1" applyFill="1" applyBorder="1" applyAlignment="1">
      <alignment horizontal="center" vertical="center" wrapText="1"/>
    </xf>
    <xf numFmtId="0" fontId="9" fillId="2" borderId="1" xfId="83" applyFont="1" applyFill="1" applyBorder="1" applyAlignment="1">
      <alignment horizontal="center" vertical="center" wrapText="1"/>
    </xf>
    <xf numFmtId="0" fontId="12" fillId="2" borderId="2" xfId="83" applyFont="1" applyFill="1" applyBorder="1" applyAlignment="1">
      <alignment horizontal="right" vertical="center" wrapText="1"/>
    </xf>
    <xf numFmtId="0" fontId="8" fillId="2" borderId="1" xfId="83" applyFont="1" applyFill="1" applyBorder="1" applyAlignment="1">
      <alignment vertical="center" wrapText="1"/>
    </xf>
    <xf numFmtId="0" fontId="9" fillId="2" borderId="1" xfId="83" applyFont="1" applyFill="1" applyBorder="1" applyAlignment="1">
      <alignment horizontal="right" vertical="center" wrapText="1"/>
    </xf>
    <xf numFmtId="0" fontId="9" fillId="2" borderId="2" xfId="83" applyFont="1" applyFill="1" applyBorder="1" applyAlignment="1">
      <alignment horizontal="right" vertical="center" wrapText="1"/>
    </xf>
    <xf numFmtId="0" fontId="12" fillId="2" borderId="2" xfId="83" applyFont="1" applyFill="1" applyBorder="1" applyAlignment="1">
      <alignment horizontal="left" vertical="center"/>
    </xf>
    <xf numFmtId="0" fontId="10" fillId="2" borderId="2" xfId="83" applyFont="1" applyFill="1" applyBorder="1" applyAlignment="1">
      <alignment horizontal="right" vertical="center" wrapText="1"/>
    </xf>
    <xf numFmtId="177" fontId="10" fillId="2" borderId="1" xfId="83" applyNumberFormat="1" applyFont="1" applyFill="1" applyBorder="1" applyAlignment="1">
      <alignment horizontal="right" vertical="center"/>
    </xf>
    <xf numFmtId="0" fontId="3" fillId="2" borderId="1" xfId="83" applyFill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30" fillId="0" borderId="1" xfId="8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83" applyFont="1" applyFill="1" applyBorder="1" applyAlignment="1">
      <alignment horizontal="right" vertical="center"/>
    </xf>
    <xf numFmtId="177" fontId="10" fillId="2" borderId="1" xfId="83" applyNumberFormat="1" applyFont="1" applyFill="1" applyBorder="1" applyAlignment="1">
      <alignment horizontal="center" vertical="center"/>
    </xf>
    <xf numFmtId="3" fontId="8" fillId="0" borderId="1" xfId="82" applyNumberFormat="1" applyFont="1" applyFill="1" applyBorder="1" applyAlignment="1">
      <alignment horizontal="right" vertical="center"/>
    </xf>
    <xf numFmtId="3" fontId="31" fillId="0" borderId="1" xfId="82" applyNumberFormat="1" applyFont="1" applyFill="1" applyBorder="1" applyAlignment="1">
      <alignment horizontal="left" vertical="center" wrapText="1"/>
    </xf>
    <xf numFmtId="176" fontId="31" fillId="0" borderId="1" xfId="82" applyNumberFormat="1" applyFont="1" applyFill="1" applyBorder="1" applyAlignment="1">
      <alignment horizontal="center" vertical="center" wrapText="1"/>
    </xf>
    <xf numFmtId="3" fontId="32" fillId="0" borderId="1" xfId="82" applyNumberFormat="1" applyFont="1" applyFill="1" applyBorder="1" applyAlignment="1">
      <alignment vertical="center"/>
    </xf>
    <xf numFmtId="3" fontId="33" fillId="0" borderId="0" xfId="82" applyNumberFormat="1" applyFont="1" applyFill="1"/>
    <xf numFmtId="3" fontId="34" fillId="0" borderId="1" xfId="82" applyNumberFormat="1" applyFont="1" applyFill="1" applyBorder="1" applyAlignment="1">
      <alignment horizontal="center" vertical="center" wrapText="1"/>
    </xf>
    <xf numFmtId="176" fontId="35" fillId="0" borderId="1" xfId="82" applyNumberFormat="1" applyFont="1" applyFill="1" applyBorder="1" applyAlignment="1">
      <alignment horizontal="center" vertical="center" wrapText="1"/>
    </xf>
    <xf numFmtId="176" fontId="34" fillId="0" borderId="1" xfId="82" applyNumberFormat="1" applyFont="1" applyFill="1" applyBorder="1" applyAlignment="1">
      <alignment horizontal="center" vertical="center" wrapText="1"/>
    </xf>
    <xf numFmtId="3" fontId="36" fillId="0" borderId="1" xfId="82" applyNumberFormat="1" applyFont="1" applyFill="1" applyBorder="1" applyAlignment="1">
      <alignment vertical="center"/>
    </xf>
    <xf numFmtId="3" fontId="37" fillId="0" borderId="0" xfId="82" applyNumberFormat="1" applyFont="1" applyFill="1"/>
    <xf numFmtId="3" fontId="34" fillId="0" borderId="1" xfId="82" applyNumberFormat="1" applyFont="1" applyFill="1" applyBorder="1" applyAlignment="1">
      <alignment horizontal="center" vertical="center"/>
    </xf>
    <xf numFmtId="176" fontId="34" fillId="0" borderId="1" xfId="82" applyNumberFormat="1" applyFont="1" applyFill="1" applyBorder="1" applyAlignment="1">
      <alignment horizontal="center" vertical="center"/>
    </xf>
    <xf numFmtId="3" fontId="37" fillId="0" borderId="1" xfId="82" applyNumberFormat="1" applyFont="1" applyFill="1" applyBorder="1" applyAlignment="1">
      <alignment vertical="center"/>
    </xf>
    <xf numFmtId="3" fontId="37" fillId="0" borderId="0" xfId="82" applyNumberFormat="1" applyFont="1" applyFill="1" applyAlignment="1">
      <alignment vertical="center"/>
    </xf>
    <xf numFmtId="3" fontId="35" fillId="0" borderId="1" xfId="82" applyNumberFormat="1" applyFont="1" applyFill="1" applyBorder="1"/>
    <xf numFmtId="3" fontId="35" fillId="0" borderId="0" xfId="82" applyNumberFormat="1" applyFont="1" applyFill="1"/>
    <xf numFmtId="176" fontId="35" fillId="0" borderId="1" xfId="82" applyNumberFormat="1" applyFont="1" applyFill="1" applyBorder="1" applyAlignment="1">
      <alignment horizontal="center" vertical="center"/>
    </xf>
    <xf numFmtId="3" fontId="37" fillId="0" borderId="1" xfId="82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80" fontId="38" fillId="0" borderId="1" xfId="0" applyNumberFormat="1" applyFont="1" applyFill="1" applyBorder="1" applyAlignment="1">
      <alignment horizontal="center" vertical="center" wrapText="1"/>
    </xf>
    <xf numFmtId="180" fontId="10" fillId="2" borderId="1" xfId="84" applyNumberFormat="1" applyFont="1" applyFill="1" applyBorder="1" applyAlignment="1">
      <alignment horizontal="center" vertical="center"/>
    </xf>
    <xf numFmtId="179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0" fillId="2" borderId="0" xfId="84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179" fontId="2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82" fontId="26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39" fillId="2" borderId="1" xfId="83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4" fillId="2" borderId="0" xfId="84" applyFont="1" applyFill="1" applyAlignment="1">
      <alignment horizontal="center"/>
    </xf>
    <xf numFmtId="3" fontId="7" fillId="0" borderId="0" xfId="82" applyNumberFormat="1" applyFont="1" applyFill="1" applyAlignment="1">
      <alignment horizontal="center"/>
    </xf>
    <xf numFmtId="0" fontId="7" fillId="2" borderId="0" xfId="84" applyFont="1" applyFill="1" applyAlignment="1">
      <alignment horizontal="center"/>
    </xf>
  </cellXfs>
  <cellStyles count="126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3232" xfId="13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40% - 着色 1" xfId="20"/>
    <cellStyle name="40% - 着色 2" xfId="21"/>
    <cellStyle name="40% - 着色 3" xfId="22"/>
    <cellStyle name="40% - 着色 4" xfId="23"/>
    <cellStyle name="40% - 着色 5" xfId="24"/>
    <cellStyle name="40% - 着色 6" xfId="25"/>
    <cellStyle name="60% - 着色 1" xfId="26"/>
    <cellStyle name="60% - 着色 2" xfId="27"/>
    <cellStyle name="60% - 着色 3" xfId="28"/>
    <cellStyle name="60% - 着色 4" xfId="29"/>
    <cellStyle name="60% - 着色 5" xfId="30"/>
    <cellStyle name="60% - 着色 6" xfId="31"/>
    <cellStyle name="差_17-1 财政输出报表（一般）20200103" xfId="32"/>
    <cellStyle name="差_17-3  2020年社会保险基金预算报表20200103" xfId="33"/>
    <cellStyle name="差_17-4  2020年国有资本经营预算报表20200103" xfId="34"/>
    <cellStyle name="差_2020年社会保险基金预算报表" xfId="35"/>
    <cellStyle name="差_2021年财力" xfId="36"/>
    <cellStyle name="差_2021年财政预算汇总表20210408" xfId="37"/>
    <cellStyle name="差_2021年财政预算汇总表20210413" xfId="38"/>
    <cellStyle name="差_2021年调整预算1227-人大常委会材料" xfId="39"/>
    <cellStyle name="差_2022年财政预算汇总表-徐沐20220105" xfId="40"/>
    <cellStyle name="差_2022年人员经费及公用经费" xfId="41"/>
    <cellStyle name="差_2022年调整预算1102" xfId="42"/>
    <cellStyle name="差_2022年调整预算1102_2022年调整预算-政府汇报1124" xfId="43"/>
    <cellStyle name="差_2022年调整预算-政府汇报" xfId="44"/>
    <cellStyle name="差_2022年调整预算-政府汇报1124" xfId="45"/>
    <cellStyle name="差_安康市2017年财政预算执行情况（预计）和2018年财政预算草案的报告附表（样表）" xfId="46"/>
    <cellStyle name="差_财政输出报表（一般）20201225" xfId="47"/>
    <cellStyle name="差_附件1.2019年镇坪县财政预算执行情况和2020年财政预算（草案）" xfId="48"/>
    <cellStyle name="常规" xfId="0" builtinId="0"/>
    <cellStyle name="常规 10" xfId="49"/>
    <cellStyle name="常规 11" xfId="50"/>
    <cellStyle name="常规 12" xfId="51"/>
    <cellStyle name="常规 2" xfId="52"/>
    <cellStyle name="常规 2 2" xfId="53"/>
    <cellStyle name="常规 2 2 2" xfId="54"/>
    <cellStyle name="常规 2 2 2 2" xfId="55"/>
    <cellStyle name="常规 2 2 2 2 2" xfId="56"/>
    <cellStyle name="常规 2 2 3" xfId="57"/>
    <cellStyle name="常规 2 2 3 2" xfId="58"/>
    <cellStyle name="常规 2 3" xfId="59"/>
    <cellStyle name="常规 2 3 2" xfId="60"/>
    <cellStyle name="常规 3" xfId="61"/>
    <cellStyle name="常规 4" xfId="62"/>
    <cellStyle name="常规 4 2" xfId="63"/>
    <cellStyle name="常规 4 2 2" xfId="64"/>
    <cellStyle name="常规 4 2 2 2" xfId="65"/>
    <cellStyle name="常规 4 2 2 2 2" xfId="66"/>
    <cellStyle name="常规 4 2 3" xfId="67"/>
    <cellStyle name="常规 4 2 3 2" xfId="68"/>
    <cellStyle name="常规 4 3" xfId="69"/>
    <cellStyle name="常规 4 3 2" xfId="70"/>
    <cellStyle name="常规 5" xfId="71"/>
    <cellStyle name="常规 5 2" xfId="72"/>
    <cellStyle name="常规 5 2 2" xfId="73"/>
    <cellStyle name="常规 5 2 2 2" xfId="74"/>
    <cellStyle name="常规 5 3" xfId="75"/>
    <cellStyle name="常规 5 3 2" xfId="76"/>
    <cellStyle name="常规 6" xfId="77"/>
    <cellStyle name="常规 6 2" xfId="78"/>
    <cellStyle name="常规 7" xfId="79"/>
    <cellStyle name="常规 8" xfId="80"/>
    <cellStyle name="常规 9" xfId="81"/>
    <cellStyle name="常规_2016年预算财力1230" xfId="82"/>
    <cellStyle name="常规_2021年调整预算1227-人大常委会材料" xfId="83"/>
    <cellStyle name="常规_Sheet1" xfId="84"/>
    <cellStyle name="好_17-1 财政输出报表（一般）20200103" xfId="85"/>
    <cellStyle name="好_17-2 财政输出报表（基金）20200103" xfId="86"/>
    <cellStyle name="好_17-3  2020年社会保险基金预算报表20200103" xfId="87"/>
    <cellStyle name="好_17-4  2020年国有资本经营预算报表20200103" xfId="88"/>
    <cellStyle name="好_2021033111425818" xfId="89"/>
    <cellStyle name="好_2021年财力" xfId="90"/>
    <cellStyle name="好_2021年财政预算汇总表20210408" xfId="91"/>
    <cellStyle name="好_2021年财政预算汇总表20210413" xfId="92"/>
    <cellStyle name="好_2021年调整预算1227-人大常委会材料" xfId="93"/>
    <cellStyle name="好_2021年预算单位及部门专项20210331" xfId="94"/>
    <cellStyle name="好_2022年财政预算汇总表-徐沐20220105" xfId="95"/>
    <cellStyle name="好_2022年人员经费及公用经费" xfId="96"/>
    <cellStyle name="好_2022年调整预算1102" xfId="97"/>
    <cellStyle name="好_2022年调整预算1102_2022年调整预算-政府汇报1124" xfId="98"/>
    <cellStyle name="好_2022年调整预算-政府汇报" xfId="99"/>
    <cellStyle name="好_2022年调整预算-政府汇报1124" xfId="100"/>
    <cellStyle name="好_财政输出报表（一般）20201225" xfId="101"/>
    <cellStyle name="好_附件1.2019年镇坪县财政预算执行情况和2020年财政预算（草案）" xfId="102"/>
    <cellStyle name="货币 2" xfId="103"/>
    <cellStyle name="货币 2 2" xfId="104"/>
    <cellStyle name="货币 2 2 2" xfId="105"/>
    <cellStyle name="货币 2 2 2 2" xfId="106"/>
    <cellStyle name="货币 2 2 2 2 2" xfId="107"/>
    <cellStyle name="货币 2 2 3" xfId="108"/>
    <cellStyle name="货币 2 2 3 2" xfId="109"/>
    <cellStyle name="货币 2 3" xfId="110"/>
    <cellStyle name="货币 2 3 2" xfId="111"/>
    <cellStyle name="货币 3" xfId="112"/>
    <cellStyle name="货币 3 2" xfId="113"/>
    <cellStyle name="货币 3 2 2" xfId="114"/>
    <cellStyle name="货币 3 2 2 2" xfId="115"/>
    <cellStyle name="货币 3 3" xfId="116"/>
    <cellStyle name="货币 3 3 2" xfId="117"/>
    <cellStyle name="千位分隔 2" xfId="118"/>
    <cellStyle name="千位分隔 3" xfId="119"/>
    <cellStyle name="着色 1" xfId="120"/>
    <cellStyle name="着色 2" xfId="121"/>
    <cellStyle name="着色 3" xfId="122"/>
    <cellStyle name="着色 4" xfId="123"/>
    <cellStyle name="着色 5" xfId="124"/>
    <cellStyle name="着色 6" xfId="1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G12" sqref="G12"/>
    </sheetView>
  </sheetViews>
  <sheetFormatPr defaultColWidth="6.765625" defaultRowHeight="16.2"/>
  <cols>
    <col min="1" max="1" width="24.07421875" style="1" customWidth="1"/>
    <col min="2" max="3" width="11.3046875" style="1" customWidth="1"/>
    <col min="4" max="4" width="10.3828125" style="1" customWidth="1"/>
    <col min="5" max="5" width="11.3046875" style="1" customWidth="1"/>
    <col min="6" max="7" width="9.23046875" customWidth="1"/>
    <col min="8" max="24" width="6.921875" style="1" customWidth="1"/>
    <col min="25" max="16384" width="6.765625" style="1"/>
  </cols>
  <sheetData>
    <row r="1" spans="1:5" s="22" customFormat="1">
      <c r="A1" s="2" t="s">
        <v>45</v>
      </c>
    </row>
    <row r="2" spans="1:5" s="2" customFormat="1" ht="28.8" customHeight="1">
      <c r="A2" s="106" t="s">
        <v>49</v>
      </c>
      <c r="B2" s="106"/>
      <c r="C2" s="106"/>
      <c r="D2" s="106"/>
      <c r="E2" s="106"/>
    </row>
    <row r="3" spans="1:5" s="3" customFormat="1" ht="12" customHeight="1">
      <c r="A3" s="23"/>
      <c r="B3" s="23"/>
      <c r="C3" s="23"/>
      <c r="D3" s="23"/>
      <c r="E3" s="23" t="s">
        <v>9</v>
      </c>
    </row>
    <row r="4" spans="1:5" s="3" customFormat="1" ht="31.2">
      <c r="A4" s="12" t="s">
        <v>10</v>
      </c>
      <c r="B4" s="12" t="s">
        <v>46</v>
      </c>
      <c r="C4" s="12" t="s">
        <v>184</v>
      </c>
      <c r="D4" s="12" t="s">
        <v>116</v>
      </c>
      <c r="E4" s="12" t="s">
        <v>48</v>
      </c>
    </row>
    <row r="5" spans="1:5" s="3" customFormat="1" ht="27.6" customHeight="1">
      <c r="A5" s="12"/>
      <c r="B5" s="12"/>
      <c r="C5" s="12"/>
      <c r="D5" s="13">
        <f>D6</f>
        <v>13417</v>
      </c>
      <c r="E5" s="65" t="s">
        <v>100</v>
      </c>
    </row>
    <row r="6" spans="1:5" s="75" customFormat="1" ht="27.6" customHeight="1">
      <c r="A6" s="72" t="s">
        <v>11</v>
      </c>
      <c r="B6" s="73">
        <f>SUM(B7:B9)+B30+B31++B32+B36+B37</f>
        <v>139990</v>
      </c>
      <c r="C6" s="73">
        <f>SUM(C7:C9)+C30+C31++C32+C36+C37</f>
        <v>153407</v>
      </c>
      <c r="D6" s="73">
        <f>C6-B6</f>
        <v>13417</v>
      </c>
      <c r="E6" s="74"/>
    </row>
    <row r="7" spans="1:5" s="80" customFormat="1" ht="27.6" customHeight="1">
      <c r="A7" s="76" t="s">
        <v>12</v>
      </c>
      <c r="B7" s="77">
        <f>3800*1.06</f>
        <v>4028</v>
      </c>
      <c r="C7" s="77">
        <v>4028</v>
      </c>
      <c r="D7" s="78">
        <f>C7-B7</f>
        <v>0</v>
      </c>
      <c r="E7" s="79"/>
    </row>
    <row r="8" spans="1:5" s="80" customFormat="1" ht="27.6" customHeight="1">
      <c r="A8" s="76" t="s">
        <v>41</v>
      </c>
      <c r="B8" s="77"/>
      <c r="C8" s="77">
        <f>5639</f>
        <v>5639</v>
      </c>
      <c r="D8" s="78">
        <f>C8-B8</f>
        <v>5639</v>
      </c>
      <c r="E8" s="88" t="s">
        <v>168</v>
      </c>
    </row>
    <row r="9" spans="1:5" s="84" customFormat="1" ht="27.6" customHeight="1">
      <c r="A9" s="81" t="s">
        <v>13</v>
      </c>
      <c r="B9" s="82">
        <f>SUM(B10:B29)</f>
        <v>53042</v>
      </c>
      <c r="C9" s="82">
        <f>SUM(C10:C29)</f>
        <v>57425</v>
      </c>
      <c r="D9" s="82">
        <f>SUM(D10:D29)</f>
        <v>4383</v>
      </c>
      <c r="E9" s="83"/>
    </row>
    <row r="10" spans="1:5" s="11" customFormat="1" ht="24" customHeight="1">
      <c r="A10" s="18" t="s">
        <v>14</v>
      </c>
      <c r="B10" s="14">
        <v>710</v>
      </c>
      <c r="C10" s="14">
        <v>710</v>
      </c>
      <c r="D10" s="13">
        <f t="shared" ref="D10:D37" si="0">C10-B10</f>
        <v>0</v>
      </c>
      <c r="E10" s="24"/>
    </row>
    <row r="11" spans="1:5" s="11" customFormat="1" ht="24" customHeight="1">
      <c r="A11" s="18" t="s">
        <v>15</v>
      </c>
      <c r="B11" s="14">
        <v>178</v>
      </c>
      <c r="C11" s="14">
        <v>178</v>
      </c>
      <c r="D11" s="13">
        <f t="shared" si="0"/>
        <v>0</v>
      </c>
      <c r="E11" s="24"/>
    </row>
    <row r="12" spans="1:5" s="11" customFormat="1" ht="27" customHeight="1">
      <c r="A12" s="18" t="s">
        <v>17</v>
      </c>
      <c r="B12" s="15">
        <f>32189+748+1500</f>
        <v>34437</v>
      </c>
      <c r="C12" s="15">
        <f>33878+85</f>
        <v>33963</v>
      </c>
      <c r="D12" s="13">
        <f t="shared" si="0"/>
        <v>-474</v>
      </c>
      <c r="E12" s="24" t="s">
        <v>165</v>
      </c>
    </row>
    <row r="13" spans="1:5" s="11" customFormat="1" ht="24" customHeight="1">
      <c r="A13" s="18" t="s">
        <v>18</v>
      </c>
      <c r="B13" s="15">
        <f>5655+175</f>
        <v>5830</v>
      </c>
      <c r="C13" s="15">
        <v>7183</v>
      </c>
      <c r="D13" s="13">
        <f t="shared" si="0"/>
        <v>1353</v>
      </c>
      <c r="E13" s="24"/>
    </row>
    <row r="14" spans="1:5" s="11" customFormat="1" ht="24" customHeight="1">
      <c r="A14" s="18" t="s">
        <v>19</v>
      </c>
      <c r="B14" s="16">
        <f>5858+1114</f>
        <v>6972</v>
      </c>
      <c r="C14" s="16">
        <v>6973</v>
      </c>
      <c r="D14" s="13">
        <f t="shared" si="0"/>
        <v>1</v>
      </c>
      <c r="E14" s="24"/>
    </row>
    <row r="15" spans="1:5" s="11" customFormat="1" ht="24" customHeight="1">
      <c r="A15" s="71" t="s">
        <v>20</v>
      </c>
      <c r="B15" s="16"/>
      <c r="C15" s="16"/>
      <c r="D15" s="13">
        <f t="shared" si="0"/>
        <v>0</v>
      </c>
      <c r="E15" s="24"/>
    </row>
    <row r="16" spans="1:5" s="11" customFormat="1" ht="24" customHeight="1">
      <c r="A16" s="18" t="s">
        <v>21</v>
      </c>
      <c r="B16" s="15">
        <v>270</v>
      </c>
      <c r="C16" s="15">
        <v>270</v>
      </c>
      <c r="D16" s="13">
        <f t="shared" si="0"/>
        <v>0</v>
      </c>
      <c r="E16" s="24"/>
    </row>
    <row r="17" spans="1:5" s="11" customFormat="1" ht="24" customHeight="1">
      <c r="A17" s="18" t="s">
        <v>22</v>
      </c>
      <c r="B17" s="15">
        <v>2284</v>
      </c>
      <c r="C17" s="15">
        <v>2284</v>
      </c>
      <c r="D17" s="13">
        <f t="shared" si="0"/>
        <v>0</v>
      </c>
      <c r="E17" s="24"/>
    </row>
    <row r="18" spans="1:5" s="11" customFormat="1" ht="24" customHeight="1">
      <c r="A18" s="18" t="s">
        <v>23</v>
      </c>
      <c r="B18" s="15">
        <v>926</v>
      </c>
      <c r="C18" s="15">
        <v>926</v>
      </c>
      <c r="D18" s="13">
        <f t="shared" si="0"/>
        <v>0</v>
      </c>
      <c r="E18" s="24"/>
    </row>
    <row r="19" spans="1:5" s="11" customFormat="1" ht="24" customHeight="1">
      <c r="A19" s="18" t="s">
        <v>24</v>
      </c>
      <c r="B19" s="15">
        <v>469</v>
      </c>
      <c r="C19" s="15">
        <v>469</v>
      </c>
      <c r="D19" s="13">
        <f t="shared" si="0"/>
        <v>0</v>
      </c>
      <c r="E19" s="24"/>
    </row>
    <row r="20" spans="1:5" s="11" customFormat="1" ht="24" customHeight="1">
      <c r="A20" s="18" t="s">
        <v>25</v>
      </c>
      <c r="B20" s="14">
        <v>156</v>
      </c>
      <c r="C20" s="14">
        <v>156</v>
      </c>
      <c r="D20" s="13">
        <f t="shared" si="0"/>
        <v>0</v>
      </c>
      <c r="E20" s="24"/>
    </row>
    <row r="21" spans="1:5" s="11" customFormat="1" ht="24" customHeight="1">
      <c r="A21" s="18" t="s">
        <v>26</v>
      </c>
      <c r="B21" s="14">
        <v>45</v>
      </c>
      <c r="C21" s="14">
        <v>45</v>
      </c>
      <c r="D21" s="13">
        <f t="shared" si="0"/>
        <v>0</v>
      </c>
      <c r="E21" s="24"/>
    </row>
    <row r="22" spans="1:5" s="11" customFormat="1" ht="24" customHeight="1">
      <c r="A22" s="18" t="s">
        <v>27</v>
      </c>
      <c r="B22" s="14">
        <v>2</v>
      </c>
      <c r="C22" s="14">
        <v>2</v>
      </c>
      <c r="D22" s="13">
        <f t="shared" si="0"/>
        <v>0</v>
      </c>
      <c r="E22" s="24"/>
    </row>
    <row r="23" spans="1:5" s="11" customFormat="1" ht="24" customHeight="1">
      <c r="A23" s="18" t="s">
        <v>28</v>
      </c>
      <c r="B23" s="14">
        <v>126</v>
      </c>
      <c r="C23" s="14">
        <v>126</v>
      </c>
      <c r="D23" s="13">
        <f t="shared" si="0"/>
        <v>0</v>
      </c>
      <c r="E23" s="24"/>
    </row>
    <row r="24" spans="1:5" s="11" customFormat="1" ht="24" customHeight="1">
      <c r="A24" s="18" t="s">
        <v>29</v>
      </c>
      <c r="B24" s="14">
        <v>191</v>
      </c>
      <c r="C24" s="14">
        <v>191</v>
      </c>
      <c r="D24" s="13">
        <f t="shared" si="0"/>
        <v>0</v>
      </c>
      <c r="E24" s="24"/>
    </row>
    <row r="25" spans="1:5" s="11" customFormat="1" ht="24" customHeight="1">
      <c r="A25" s="18" t="s">
        <v>30</v>
      </c>
      <c r="B25" s="14">
        <v>20</v>
      </c>
      <c r="C25" s="14">
        <v>20</v>
      </c>
      <c r="D25" s="13">
        <f t="shared" si="0"/>
        <v>0</v>
      </c>
      <c r="E25" s="24"/>
    </row>
    <row r="26" spans="1:5" s="11" customFormat="1" ht="24" customHeight="1">
      <c r="A26" s="18" t="s">
        <v>31</v>
      </c>
      <c r="B26" s="14">
        <v>323</v>
      </c>
      <c r="C26" s="14">
        <v>323</v>
      </c>
      <c r="D26" s="13">
        <f t="shared" si="0"/>
        <v>0</v>
      </c>
      <c r="E26" s="24"/>
    </row>
    <row r="27" spans="1:5" s="11" customFormat="1" ht="24" customHeight="1">
      <c r="A27" s="18" t="s">
        <v>32</v>
      </c>
      <c r="B27" s="14">
        <v>103</v>
      </c>
      <c r="C27" s="14">
        <v>103</v>
      </c>
      <c r="D27" s="13">
        <f t="shared" si="0"/>
        <v>0</v>
      </c>
      <c r="E27" s="24"/>
    </row>
    <row r="28" spans="1:5" s="11" customFormat="1" ht="24" customHeight="1">
      <c r="A28" s="18" t="s">
        <v>33</v>
      </c>
      <c r="B28" s="14"/>
      <c r="C28" s="14">
        <v>173</v>
      </c>
      <c r="D28" s="13">
        <f t="shared" si="0"/>
        <v>173</v>
      </c>
      <c r="E28" s="24"/>
    </row>
    <row r="29" spans="1:5" s="11" customFormat="1" ht="24" customHeight="1">
      <c r="A29" s="18" t="s">
        <v>42</v>
      </c>
      <c r="B29" s="14"/>
      <c r="C29" s="14">
        <f>3028+74+139+60+29</f>
        <v>3330</v>
      </c>
      <c r="D29" s="13">
        <f t="shared" si="0"/>
        <v>3330</v>
      </c>
      <c r="E29" s="24"/>
    </row>
    <row r="30" spans="1:5" s="84" customFormat="1" ht="24" customHeight="1">
      <c r="A30" s="81" t="s">
        <v>34</v>
      </c>
      <c r="B30" s="82">
        <v>800</v>
      </c>
      <c r="C30" s="82">
        <f>800+4787+44</f>
        <v>5631</v>
      </c>
      <c r="D30" s="78">
        <f t="shared" si="0"/>
        <v>4831</v>
      </c>
      <c r="E30" s="83"/>
    </row>
    <row r="31" spans="1:5" s="84" customFormat="1" ht="24" customHeight="1">
      <c r="A31" s="81" t="s">
        <v>35</v>
      </c>
      <c r="B31" s="82">
        <v>1900</v>
      </c>
      <c r="C31" s="82">
        <v>1700</v>
      </c>
      <c r="D31" s="78">
        <f t="shared" si="0"/>
        <v>-200</v>
      </c>
      <c r="E31" s="83"/>
    </row>
    <row r="32" spans="1:5" s="86" customFormat="1" ht="24" customHeight="1">
      <c r="A32" s="81" t="s">
        <v>36</v>
      </c>
      <c r="B32" s="82">
        <f>SUM(B33:B35)</f>
        <v>10220</v>
      </c>
      <c r="C32" s="82">
        <f>SUM(C33:C35)</f>
        <v>8971</v>
      </c>
      <c r="D32" s="78">
        <f t="shared" si="0"/>
        <v>-1249</v>
      </c>
      <c r="E32" s="85"/>
    </row>
    <row r="33" spans="1:5" ht="26.4" customHeight="1">
      <c r="A33" s="18" t="s">
        <v>37</v>
      </c>
      <c r="B33" s="17">
        <v>7000</v>
      </c>
      <c r="C33" s="17">
        <v>5179</v>
      </c>
      <c r="D33" s="13">
        <f t="shared" si="0"/>
        <v>-1821</v>
      </c>
      <c r="E33" s="25"/>
    </row>
    <row r="34" spans="1:5" ht="24" customHeight="1">
      <c r="A34" s="18" t="s">
        <v>115</v>
      </c>
      <c r="B34" s="17">
        <v>100</v>
      </c>
      <c r="C34" s="17">
        <v>100</v>
      </c>
      <c r="D34" s="13">
        <f t="shared" si="0"/>
        <v>0</v>
      </c>
      <c r="E34" s="25"/>
    </row>
    <row r="35" spans="1:5" ht="24" customHeight="1">
      <c r="A35" s="18" t="s">
        <v>38</v>
      </c>
      <c r="B35" s="17">
        <v>3120</v>
      </c>
      <c r="C35" s="17">
        <f>400+1000+2000+392-100</f>
        <v>3692</v>
      </c>
      <c r="D35" s="13">
        <f t="shared" si="0"/>
        <v>572</v>
      </c>
      <c r="E35" s="25"/>
    </row>
    <row r="36" spans="1:5" s="86" customFormat="1" ht="24" customHeight="1">
      <c r="A36" s="81" t="s">
        <v>39</v>
      </c>
      <c r="B36" s="82"/>
      <c r="C36" s="82">
        <f>4+9</f>
        <v>13</v>
      </c>
      <c r="D36" s="78">
        <f t="shared" si="0"/>
        <v>13</v>
      </c>
      <c r="E36" s="85"/>
    </row>
    <row r="37" spans="1:5" s="84" customFormat="1" ht="24" customHeight="1">
      <c r="A37" s="81" t="s">
        <v>16</v>
      </c>
      <c r="B37" s="87">
        <f>60000+10000</f>
        <v>70000</v>
      </c>
      <c r="C37" s="87">
        <f>62810+7190</f>
        <v>70000</v>
      </c>
      <c r="D37" s="78">
        <f t="shared" si="0"/>
        <v>0</v>
      </c>
      <c r="E37" s="83"/>
    </row>
    <row r="38" spans="1:5">
      <c r="B38" s="19"/>
      <c r="C38" s="19"/>
      <c r="D38" s="19"/>
    </row>
    <row r="39" spans="1:5">
      <c r="B39" s="19"/>
      <c r="C39" s="19"/>
      <c r="D39" s="19"/>
    </row>
    <row r="40" spans="1:5">
      <c r="B40" s="19"/>
      <c r="C40" s="19"/>
      <c r="D40" s="19"/>
    </row>
    <row r="41" spans="1:5">
      <c r="B41" s="19"/>
      <c r="C41" s="19"/>
      <c r="D41" s="19"/>
    </row>
    <row r="42" spans="1:5">
      <c r="B42" s="19"/>
      <c r="C42" s="19"/>
      <c r="D42" s="19"/>
    </row>
    <row r="43" spans="1:5">
      <c r="B43" s="19"/>
      <c r="C43" s="19"/>
      <c r="D43" s="19"/>
    </row>
    <row r="44" spans="1:5">
      <c r="B44" s="19"/>
      <c r="C44" s="19"/>
      <c r="D44" s="19"/>
    </row>
    <row r="45" spans="1:5">
      <c r="B45" s="19"/>
      <c r="C45" s="19"/>
      <c r="D45" s="19"/>
    </row>
    <row r="46" spans="1:5">
      <c r="B46" s="19"/>
      <c r="C46" s="19"/>
      <c r="D46" s="19"/>
    </row>
    <row r="47" spans="1:5">
      <c r="B47" s="19"/>
      <c r="C47" s="19"/>
      <c r="D47" s="19"/>
    </row>
    <row r="48" spans="1:5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</sheetData>
  <mergeCells count="1">
    <mergeCell ref="A2:E2"/>
  </mergeCells>
  <phoneticPr fontId="20" type="noConversion"/>
  <printOptions horizontalCentered="1"/>
  <pageMargins left="0.31496062992126" right="0.15748031496063" top="0.39370078740157499" bottom="0.39370078740157499" header="0.511811023622047" footer="0.511811023622047"/>
  <pageSetup paperSize="9" scale="85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8"/>
  <sheetViews>
    <sheetView workbookViewId="0">
      <pane ySplit="8" topLeftCell="A21" activePane="bottomLeft" state="frozen"/>
      <selection pane="bottomLeft" activeCell="D60" sqref="D60"/>
    </sheetView>
  </sheetViews>
  <sheetFormatPr defaultRowHeight="16.2"/>
  <cols>
    <col min="1" max="1" width="36.3046875" customWidth="1"/>
    <col min="2" max="2" width="13.3828125" customWidth="1"/>
    <col min="3" max="3" width="14.3046875" style="5" customWidth="1"/>
  </cols>
  <sheetData>
    <row r="1" spans="1:3" s="27" customFormat="1" ht="18" customHeight="1">
      <c r="A1" s="26" t="s">
        <v>50</v>
      </c>
      <c r="C1" s="97"/>
    </row>
    <row r="2" spans="1:3" s="27" customFormat="1" ht="23.4" customHeight="1">
      <c r="A2" s="106" t="s">
        <v>59</v>
      </c>
      <c r="B2" s="106"/>
      <c r="C2" s="106"/>
    </row>
    <row r="3" spans="1:3" s="27" customFormat="1" ht="19.2" customHeight="1">
      <c r="A3" s="28"/>
      <c r="B3" s="29"/>
      <c r="C3" s="98" t="s">
        <v>51</v>
      </c>
    </row>
    <row r="4" spans="1:3" s="32" customFormat="1" ht="27" customHeight="1">
      <c r="A4" s="31" t="s">
        <v>52</v>
      </c>
      <c r="B4" s="31" t="s">
        <v>53</v>
      </c>
      <c r="C4" s="99" t="s">
        <v>55</v>
      </c>
    </row>
    <row r="5" spans="1:3" s="32" customFormat="1" ht="27" customHeight="1">
      <c r="A5" s="33" t="s">
        <v>56</v>
      </c>
      <c r="B5" s="34">
        <f ca="1">附件1.2022年一般公共预算调整收入表!D5*10000</f>
        <v>134170000</v>
      </c>
      <c r="C5" s="100">
        <f>B5-B6-B7-B8</f>
        <v>0</v>
      </c>
    </row>
    <row r="6" spans="1:3" s="32" customFormat="1" ht="28.2" customHeight="1">
      <c r="A6" s="93" t="s">
        <v>164</v>
      </c>
      <c r="B6" s="94">
        <v>56390000</v>
      </c>
      <c r="C6" s="36"/>
    </row>
    <row r="7" spans="1:3" s="32" customFormat="1" ht="27" customHeight="1">
      <c r="A7" s="33" t="s">
        <v>57</v>
      </c>
      <c r="B7" s="34">
        <f>26410000-21440000</f>
        <v>4970000</v>
      </c>
      <c r="C7" s="96" t="s">
        <v>169</v>
      </c>
    </row>
    <row r="8" spans="1:3" s="32" customFormat="1" ht="28.2" customHeight="1">
      <c r="A8" s="35" t="s">
        <v>58</v>
      </c>
      <c r="B8" s="34">
        <f>SUM(B9:B88)</f>
        <v>72810000</v>
      </c>
      <c r="C8" s="36"/>
    </row>
    <row r="9" spans="1:3" s="32" customFormat="1" ht="28.2" customHeight="1">
      <c r="A9" s="64" t="s">
        <v>117</v>
      </c>
      <c r="B9" s="95">
        <v>4697582</v>
      </c>
      <c r="C9" s="64" t="s">
        <v>118</v>
      </c>
    </row>
    <row r="10" spans="1:3" s="32" customFormat="1" ht="28.2" customHeight="1">
      <c r="A10" s="64" t="s">
        <v>119</v>
      </c>
      <c r="B10" s="95">
        <f>129600+26.27</f>
        <v>129626.27</v>
      </c>
      <c r="C10" s="64" t="s">
        <v>120</v>
      </c>
    </row>
    <row r="11" spans="1:3" s="32" customFormat="1" ht="28.2" customHeight="1">
      <c r="A11" s="64" t="s">
        <v>121</v>
      </c>
      <c r="B11" s="95">
        <v>413290.28</v>
      </c>
      <c r="C11" s="64" t="s">
        <v>118</v>
      </c>
    </row>
    <row r="12" spans="1:3" ht="30" customHeight="1">
      <c r="A12" s="61" t="s">
        <v>166</v>
      </c>
      <c r="B12" s="89">
        <v>151000</v>
      </c>
      <c r="C12" s="101"/>
    </row>
    <row r="13" spans="1:3" ht="30" customHeight="1">
      <c r="A13" s="61" t="s">
        <v>122</v>
      </c>
      <c r="B13" s="89">
        <v>200000</v>
      </c>
      <c r="C13" s="101"/>
    </row>
    <row r="14" spans="1:3" ht="30" customHeight="1">
      <c r="A14" s="61" t="s">
        <v>70</v>
      </c>
      <c r="B14" s="89">
        <v>170000</v>
      </c>
      <c r="C14" s="101"/>
    </row>
    <row r="15" spans="1:3" ht="30" customHeight="1">
      <c r="A15" s="61" t="s">
        <v>71</v>
      </c>
      <c r="B15" s="89">
        <v>260900</v>
      </c>
      <c r="C15" s="101"/>
    </row>
    <row r="16" spans="1:3" ht="30" customHeight="1">
      <c r="A16" s="61" t="s">
        <v>123</v>
      </c>
      <c r="B16" s="89">
        <v>220000</v>
      </c>
      <c r="C16" s="101"/>
    </row>
    <row r="17" spans="1:3" ht="30" customHeight="1">
      <c r="A17" s="62" t="s">
        <v>124</v>
      </c>
      <c r="B17" s="90">
        <v>200000</v>
      </c>
      <c r="C17" s="101"/>
    </row>
    <row r="18" spans="1:3" ht="30" customHeight="1">
      <c r="A18" s="63" t="s">
        <v>125</v>
      </c>
      <c r="B18" s="91">
        <v>100000</v>
      </c>
      <c r="C18" s="101"/>
    </row>
    <row r="19" spans="1:3" ht="30" customHeight="1">
      <c r="A19" s="62" t="s">
        <v>177</v>
      </c>
      <c r="B19" s="90">
        <v>300000</v>
      </c>
      <c r="C19" s="101"/>
    </row>
    <row r="20" spans="1:3" ht="30" customHeight="1">
      <c r="A20" s="62" t="s">
        <v>178</v>
      </c>
      <c r="B20" s="90">
        <v>100000</v>
      </c>
      <c r="C20" s="101"/>
    </row>
    <row r="21" spans="1:3" ht="30" customHeight="1">
      <c r="A21" s="62" t="s">
        <v>126</v>
      </c>
      <c r="B21" s="90">
        <v>200000</v>
      </c>
      <c r="C21" s="101"/>
    </row>
    <row r="22" spans="1:3" ht="30" customHeight="1">
      <c r="A22" s="62" t="s">
        <v>179</v>
      </c>
      <c r="B22" s="90">
        <v>700000</v>
      </c>
      <c r="C22" s="101"/>
    </row>
    <row r="23" spans="1:3" ht="30" customHeight="1">
      <c r="A23" s="62" t="s">
        <v>72</v>
      </c>
      <c r="B23" s="90">
        <v>300000</v>
      </c>
      <c r="C23" s="101"/>
    </row>
    <row r="24" spans="1:3" ht="30" customHeight="1">
      <c r="A24" s="62" t="s">
        <v>182</v>
      </c>
      <c r="B24" s="90">
        <v>1400000</v>
      </c>
      <c r="C24" s="101"/>
    </row>
    <row r="25" spans="1:3" ht="30" customHeight="1">
      <c r="A25" s="62" t="s">
        <v>73</v>
      </c>
      <c r="B25" s="90">
        <v>170000</v>
      </c>
      <c r="C25" s="101"/>
    </row>
    <row r="26" spans="1:3" ht="30" customHeight="1">
      <c r="A26" s="62" t="s">
        <v>74</v>
      </c>
      <c r="B26" s="90">
        <v>2425650</v>
      </c>
      <c r="C26" s="101"/>
    </row>
    <row r="27" spans="1:3" ht="30" customHeight="1">
      <c r="A27" s="62" t="s">
        <v>75</v>
      </c>
      <c r="B27" s="90">
        <v>614130</v>
      </c>
      <c r="C27" s="101"/>
    </row>
    <row r="28" spans="1:3" ht="30" customHeight="1">
      <c r="A28" s="62" t="s">
        <v>127</v>
      </c>
      <c r="B28" s="90">
        <v>50517</v>
      </c>
      <c r="C28" s="101"/>
    </row>
    <row r="29" spans="1:3" ht="30" customHeight="1">
      <c r="A29" s="62" t="s">
        <v>76</v>
      </c>
      <c r="B29" s="90">
        <v>950000</v>
      </c>
      <c r="C29" s="101"/>
    </row>
    <row r="30" spans="1:3" ht="30" customHeight="1">
      <c r="A30" s="62" t="s">
        <v>128</v>
      </c>
      <c r="B30" s="90">
        <v>103724.44</v>
      </c>
      <c r="C30" s="101"/>
    </row>
    <row r="31" spans="1:3" ht="30" customHeight="1">
      <c r="A31" s="62" t="s">
        <v>77</v>
      </c>
      <c r="B31" s="90">
        <v>50000</v>
      </c>
      <c r="C31" s="101"/>
    </row>
    <row r="32" spans="1:3" ht="30" customHeight="1">
      <c r="A32" s="62" t="s">
        <v>129</v>
      </c>
      <c r="B32" s="90">
        <v>80000</v>
      </c>
      <c r="C32" s="101"/>
    </row>
    <row r="33" spans="1:3" ht="30" customHeight="1">
      <c r="A33" s="62" t="s">
        <v>78</v>
      </c>
      <c r="B33" s="90">
        <v>50000</v>
      </c>
      <c r="C33" s="101"/>
    </row>
    <row r="34" spans="1:3" ht="30" customHeight="1">
      <c r="A34" s="62" t="s">
        <v>79</v>
      </c>
      <c r="B34" s="90">
        <v>139000</v>
      </c>
      <c r="C34" s="101"/>
    </row>
    <row r="35" spans="1:3" ht="30" customHeight="1">
      <c r="A35" s="62" t="s">
        <v>80</v>
      </c>
      <c r="B35" s="90">
        <v>143030</v>
      </c>
      <c r="C35" s="101"/>
    </row>
    <row r="36" spans="1:3" ht="30" customHeight="1">
      <c r="A36" s="62" t="s">
        <v>81</v>
      </c>
      <c r="B36" s="90">
        <v>100000</v>
      </c>
      <c r="C36" s="101"/>
    </row>
    <row r="37" spans="1:3" ht="30" customHeight="1">
      <c r="A37" s="62" t="s">
        <v>82</v>
      </c>
      <c r="B37" s="90">
        <v>54016.38</v>
      </c>
      <c r="C37" s="101"/>
    </row>
    <row r="38" spans="1:3" ht="30" customHeight="1">
      <c r="A38" s="62" t="s">
        <v>83</v>
      </c>
      <c r="B38" s="90">
        <v>38950</v>
      </c>
      <c r="C38" s="101"/>
    </row>
    <row r="39" spans="1:3" ht="30" customHeight="1">
      <c r="A39" s="62" t="s">
        <v>84</v>
      </c>
      <c r="B39" s="90">
        <v>1010000</v>
      </c>
      <c r="C39" s="101"/>
    </row>
    <row r="40" spans="1:3" ht="30" customHeight="1">
      <c r="A40" s="62" t="s">
        <v>85</v>
      </c>
      <c r="B40" s="90">
        <v>30000</v>
      </c>
      <c r="C40" s="101"/>
    </row>
    <row r="41" spans="1:3" ht="30" customHeight="1">
      <c r="A41" s="62" t="s">
        <v>86</v>
      </c>
      <c r="B41" s="90">
        <v>70000</v>
      </c>
      <c r="C41" s="101"/>
    </row>
    <row r="42" spans="1:3" ht="30" customHeight="1">
      <c r="A42" s="62" t="s">
        <v>87</v>
      </c>
      <c r="B42" s="90">
        <v>50000</v>
      </c>
      <c r="C42" s="101"/>
    </row>
    <row r="43" spans="1:3" ht="30" customHeight="1">
      <c r="A43" s="62" t="s">
        <v>88</v>
      </c>
      <c r="B43" s="90">
        <v>450000</v>
      </c>
      <c r="C43" s="101"/>
    </row>
    <row r="44" spans="1:3" ht="30" customHeight="1">
      <c r="A44" s="62" t="s">
        <v>89</v>
      </c>
      <c r="B44" s="90">
        <v>420000</v>
      </c>
      <c r="C44" s="101"/>
    </row>
    <row r="45" spans="1:3" ht="30" customHeight="1">
      <c r="A45" s="62" t="s">
        <v>130</v>
      </c>
      <c r="B45" s="90">
        <v>560000</v>
      </c>
      <c r="C45" s="101" t="s">
        <v>131</v>
      </c>
    </row>
    <row r="46" spans="1:3" ht="30" customHeight="1">
      <c r="A46" s="62" t="s">
        <v>183</v>
      </c>
      <c r="B46" s="90">
        <v>200000</v>
      </c>
      <c r="C46" s="101"/>
    </row>
    <row r="47" spans="1:3" ht="30" customHeight="1">
      <c r="A47" s="62" t="s">
        <v>90</v>
      </c>
      <c r="B47" s="90">
        <v>750000</v>
      </c>
      <c r="C47" s="101"/>
    </row>
    <row r="48" spans="1:3" ht="30" customHeight="1">
      <c r="A48" s="62" t="s">
        <v>91</v>
      </c>
      <c r="B48" s="90">
        <v>150000</v>
      </c>
      <c r="C48" s="101"/>
    </row>
    <row r="49" spans="1:3" ht="30" customHeight="1">
      <c r="A49" s="62" t="s">
        <v>92</v>
      </c>
      <c r="B49" s="90">
        <v>98000</v>
      </c>
      <c r="C49" s="101"/>
    </row>
    <row r="50" spans="1:3" ht="30" customHeight="1">
      <c r="A50" s="62" t="s">
        <v>132</v>
      </c>
      <c r="B50" s="90">
        <v>50000</v>
      </c>
      <c r="C50" s="101"/>
    </row>
    <row r="51" spans="1:3" ht="30" customHeight="1">
      <c r="A51" s="62" t="s">
        <v>93</v>
      </c>
      <c r="B51" s="90">
        <v>420000</v>
      </c>
      <c r="C51" s="101"/>
    </row>
    <row r="52" spans="1:3" ht="30" customHeight="1">
      <c r="A52" s="62" t="s">
        <v>94</v>
      </c>
      <c r="B52" s="90">
        <v>350000</v>
      </c>
      <c r="C52" s="101"/>
    </row>
    <row r="53" spans="1:3" ht="30" customHeight="1">
      <c r="A53" s="62" t="s">
        <v>133</v>
      </c>
      <c r="B53" s="90">
        <v>500000</v>
      </c>
      <c r="C53" s="101"/>
    </row>
    <row r="54" spans="1:3" ht="30" customHeight="1">
      <c r="A54" s="62" t="s">
        <v>95</v>
      </c>
      <c r="B54" s="90">
        <v>800000</v>
      </c>
      <c r="C54" s="101"/>
    </row>
    <row r="55" spans="1:3" ht="30" customHeight="1">
      <c r="A55" s="62" t="s">
        <v>96</v>
      </c>
      <c r="B55" s="90">
        <v>380900</v>
      </c>
      <c r="C55" s="101"/>
    </row>
    <row r="56" spans="1:3" ht="30" customHeight="1">
      <c r="A56" s="62" t="s">
        <v>134</v>
      </c>
      <c r="B56" s="90">
        <v>300000</v>
      </c>
      <c r="C56" s="101"/>
    </row>
    <row r="57" spans="1:3" ht="30" customHeight="1">
      <c r="A57" s="62" t="s">
        <v>135</v>
      </c>
      <c r="B57" s="90">
        <v>90000</v>
      </c>
      <c r="C57" s="101"/>
    </row>
    <row r="58" spans="1:3" ht="30" customHeight="1">
      <c r="A58" s="62" t="s">
        <v>136</v>
      </c>
      <c r="B58" s="90">
        <v>200000</v>
      </c>
      <c r="C58" s="101"/>
    </row>
    <row r="59" spans="1:3" ht="30" customHeight="1">
      <c r="A59" s="62" t="s">
        <v>97</v>
      </c>
      <c r="B59" s="90">
        <v>17800</v>
      </c>
      <c r="C59" s="101"/>
    </row>
    <row r="60" spans="1:3" ht="30" customHeight="1">
      <c r="A60" s="62" t="s">
        <v>137</v>
      </c>
      <c r="B60" s="90">
        <v>50000</v>
      </c>
      <c r="C60" s="101"/>
    </row>
    <row r="61" spans="1:3" ht="30" customHeight="1">
      <c r="A61" s="62" t="s">
        <v>138</v>
      </c>
      <c r="B61" s="90">
        <v>700000</v>
      </c>
      <c r="C61" s="102"/>
    </row>
    <row r="62" spans="1:3" ht="30" customHeight="1">
      <c r="A62" s="62" t="s">
        <v>139</v>
      </c>
      <c r="B62" s="90">
        <v>100000</v>
      </c>
      <c r="C62" s="102"/>
    </row>
    <row r="63" spans="1:3" ht="30" customHeight="1">
      <c r="A63" s="62" t="s">
        <v>140</v>
      </c>
      <c r="B63" s="90">
        <v>600000</v>
      </c>
      <c r="C63" s="102"/>
    </row>
    <row r="64" spans="1:3" ht="30" customHeight="1">
      <c r="A64" s="62" t="s">
        <v>142</v>
      </c>
      <c r="B64" s="90">
        <v>50000</v>
      </c>
      <c r="C64" s="102"/>
    </row>
    <row r="65" spans="1:3" ht="30" customHeight="1">
      <c r="A65" s="62" t="s">
        <v>143</v>
      </c>
      <c r="B65" s="90">
        <v>150000</v>
      </c>
      <c r="C65" s="102"/>
    </row>
    <row r="66" spans="1:3" ht="30" customHeight="1">
      <c r="A66" s="62" t="s">
        <v>144</v>
      </c>
      <c r="B66" s="90">
        <v>600000</v>
      </c>
      <c r="C66" s="102"/>
    </row>
    <row r="67" spans="1:3" ht="30" customHeight="1">
      <c r="A67" s="62" t="s">
        <v>145</v>
      </c>
      <c r="B67" s="90">
        <f>12030078+15776242.5+5000000+107520.39</f>
        <v>32913840.890000001</v>
      </c>
      <c r="C67" s="102"/>
    </row>
    <row r="68" spans="1:3" ht="30" customHeight="1">
      <c r="A68" s="62" t="s">
        <v>146</v>
      </c>
      <c r="B68" s="92">
        <v>78300</v>
      </c>
      <c r="C68" s="102"/>
    </row>
    <row r="69" spans="1:3" ht="30" customHeight="1">
      <c r="A69" s="62" t="s">
        <v>147</v>
      </c>
      <c r="B69" s="92">
        <v>250000</v>
      </c>
      <c r="C69" s="102"/>
    </row>
    <row r="70" spans="1:3" ht="30" customHeight="1">
      <c r="A70" s="62" t="s">
        <v>148</v>
      </c>
      <c r="B70" s="92">
        <v>200000</v>
      </c>
      <c r="C70" s="103"/>
    </row>
    <row r="71" spans="1:3" ht="30" customHeight="1">
      <c r="A71" s="62" t="s">
        <v>149</v>
      </c>
      <c r="B71" s="92">
        <v>60000</v>
      </c>
      <c r="C71" s="103"/>
    </row>
    <row r="72" spans="1:3" ht="30" customHeight="1">
      <c r="A72" s="62" t="s">
        <v>150</v>
      </c>
      <c r="B72" s="92">
        <v>100000</v>
      </c>
      <c r="C72" s="103"/>
    </row>
    <row r="73" spans="1:3" ht="30" customHeight="1">
      <c r="A73" s="62" t="s">
        <v>151</v>
      </c>
      <c r="B73" s="92">
        <v>40500</v>
      </c>
      <c r="C73" s="103"/>
    </row>
    <row r="74" spans="1:3" ht="30" customHeight="1">
      <c r="A74" s="62" t="s">
        <v>152</v>
      </c>
      <c r="B74" s="92">
        <v>710000</v>
      </c>
      <c r="C74" s="103"/>
    </row>
    <row r="75" spans="1:3" ht="30" customHeight="1">
      <c r="A75" s="62" t="s">
        <v>141</v>
      </c>
      <c r="B75" s="90">
        <v>5770000</v>
      </c>
      <c r="C75" s="103"/>
    </row>
    <row r="76" spans="1:3" ht="30" customHeight="1">
      <c r="A76" s="62" t="s">
        <v>153</v>
      </c>
      <c r="B76" s="92">
        <v>3480000</v>
      </c>
      <c r="C76" s="103"/>
    </row>
    <row r="77" spans="1:3" ht="30" customHeight="1">
      <c r="A77" s="62" t="s">
        <v>154</v>
      </c>
      <c r="B77" s="92">
        <v>100000</v>
      </c>
      <c r="C77" s="103"/>
    </row>
    <row r="78" spans="1:3" ht="30" customHeight="1">
      <c r="A78" s="62" t="s">
        <v>155</v>
      </c>
      <c r="B78" s="92">
        <v>1000000</v>
      </c>
      <c r="C78" s="103"/>
    </row>
    <row r="79" spans="1:3" ht="30" customHeight="1">
      <c r="A79" s="62" t="s">
        <v>156</v>
      </c>
      <c r="B79" s="92">
        <v>50000</v>
      </c>
      <c r="C79" s="103"/>
    </row>
    <row r="80" spans="1:3" ht="30" customHeight="1">
      <c r="A80" s="62" t="s">
        <v>157</v>
      </c>
      <c r="B80" s="92">
        <v>36242.74</v>
      </c>
      <c r="C80" s="103"/>
    </row>
    <row r="81" spans="1:3" ht="30" customHeight="1">
      <c r="A81" s="62" t="s">
        <v>158</v>
      </c>
      <c r="B81" s="92">
        <v>200000</v>
      </c>
      <c r="C81" s="103"/>
    </row>
    <row r="82" spans="1:3" ht="30" customHeight="1">
      <c r="A82" s="62" t="s">
        <v>159</v>
      </c>
      <c r="B82" s="92">
        <v>100000</v>
      </c>
      <c r="C82" s="103"/>
    </row>
    <row r="83" spans="1:3" ht="30" customHeight="1">
      <c r="A83" s="62" t="s">
        <v>160</v>
      </c>
      <c r="B83" s="92">
        <v>50000</v>
      </c>
      <c r="C83" s="103"/>
    </row>
    <row r="84" spans="1:3" ht="30" customHeight="1">
      <c r="A84" s="62" t="s">
        <v>161</v>
      </c>
      <c r="B84" s="92">
        <v>220000</v>
      </c>
      <c r="C84" s="103"/>
    </row>
    <row r="85" spans="1:3" ht="30" customHeight="1">
      <c r="A85" s="62" t="s">
        <v>162</v>
      </c>
      <c r="B85" s="92">
        <v>63000</v>
      </c>
      <c r="C85" s="103"/>
    </row>
    <row r="86" spans="1:3" ht="30" customHeight="1">
      <c r="A86" s="62" t="s">
        <v>163</v>
      </c>
      <c r="B86" s="92">
        <v>300000</v>
      </c>
      <c r="C86" s="103"/>
    </row>
    <row r="87" spans="1:3" ht="30" customHeight="1">
      <c r="A87" s="61" t="s">
        <v>181</v>
      </c>
      <c r="B87" s="105">
        <v>1700000</v>
      </c>
      <c r="C87" s="103"/>
    </row>
    <row r="88" spans="1:3" ht="25.2" customHeight="1">
      <c r="A88" s="62" t="s">
        <v>167</v>
      </c>
      <c r="B88" s="92">
        <v>1730000</v>
      </c>
      <c r="C88" s="96" t="s">
        <v>170</v>
      </c>
    </row>
  </sheetData>
  <mergeCells count="1">
    <mergeCell ref="A2:C2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15" sqref="E15"/>
    </sheetView>
  </sheetViews>
  <sheetFormatPr defaultColWidth="8.765625" defaultRowHeight="16.2"/>
  <cols>
    <col min="1" max="1" width="27.765625" style="4" customWidth="1"/>
    <col min="2" max="4" width="11.07421875" style="5" customWidth="1"/>
    <col min="5" max="5" width="9.3828125" style="5" bestFit="1" customWidth="1"/>
  </cols>
  <sheetData>
    <row r="1" spans="1:5" s="22" customFormat="1">
      <c r="A1" s="2" t="s">
        <v>98</v>
      </c>
    </row>
    <row r="2" spans="1:5" s="2" customFormat="1" ht="24.9" customHeight="1">
      <c r="A2" s="107" t="s">
        <v>101</v>
      </c>
      <c r="B2" s="107"/>
      <c r="C2" s="107"/>
      <c r="D2" s="107"/>
      <c r="E2" s="107"/>
    </row>
    <row r="3" spans="1:5" s="3" customFormat="1" ht="13.2" customHeight="1">
      <c r="A3" s="23"/>
      <c r="B3" s="23"/>
      <c r="C3" s="23"/>
      <c r="D3" s="23"/>
      <c r="E3" s="23" t="s">
        <v>9</v>
      </c>
    </row>
    <row r="4" spans="1:5" s="3" customFormat="1" ht="30.75" customHeight="1">
      <c r="A4" s="12" t="s">
        <v>99</v>
      </c>
      <c r="B4" s="12" t="s">
        <v>46</v>
      </c>
      <c r="C4" s="12" t="s">
        <v>185</v>
      </c>
      <c r="D4" s="12" t="s">
        <v>47</v>
      </c>
      <c r="E4" s="12" t="s">
        <v>48</v>
      </c>
    </row>
    <row r="5" spans="1:5" s="3" customFormat="1" ht="37.200000000000003" customHeight="1">
      <c r="A5" s="12"/>
      <c r="B5" s="12"/>
      <c r="C5" s="12"/>
      <c r="D5" s="13">
        <f>D22</f>
        <v>-17478</v>
      </c>
      <c r="E5" s="65" t="s">
        <v>100</v>
      </c>
    </row>
    <row r="6" spans="1:5" s="3" customFormat="1" ht="27" customHeight="1">
      <c r="A6" s="66" t="s">
        <v>0</v>
      </c>
      <c r="B6" s="7">
        <v>12000</v>
      </c>
      <c r="C6" s="7">
        <f>638+532</f>
        <v>1170</v>
      </c>
      <c r="D6" s="7">
        <f>C6-B6</f>
        <v>-10830</v>
      </c>
      <c r="E6" s="65"/>
    </row>
    <row r="7" spans="1:5" s="3" customFormat="1" ht="27" customHeight="1">
      <c r="A7" s="67" t="s">
        <v>43</v>
      </c>
      <c r="B7" s="7"/>
      <c r="C7" s="7">
        <v>188</v>
      </c>
      <c r="D7" s="7">
        <f t="shared" ref="D7:D12" si="0">C7-B7</f>
        <v>188</v>
      </c>
      <c r="E7" s="65"/>
    </row>
    <row r="8" spans="1:5" s="3" customFormat="1" ht="27" customHeight="1">
      <c r="A8" s="67" t="s">
        <v>44</v>
      </c>
      <c r="B8" s="7"/>
      <c r="C8" s="7">
        <v>2269</v>
      </c>
      <c r="D8" s="7">
        <f t="shared" si="0"/>
        <v>2269</v>
      </c>
      <c r="E8" s="65"/>
    </row>
    <row r="9" spans="1:5" s="3" customFormat="1" ht="27" hidden="1" customHeight="1">
      <c r="A9" s="67" t="s">
        <v>1</v>
      </c>
      <c r="B9" s="7"/>
      <c r="C9" s="7"/>
      <c r="D9" s="7">
        <f t="shared" si="0"/>
        <v>0</v>
      </c>
      <c r="E9" s="65"/>
    </row>
    <row r="10" spans="1:5" s="3" customFormat="1" ht="27" customHeight="1">
      <c r="A10" s="66" t="s">
        <v>2</v>
      </c>
      <c r="B10" s="7"/>
      <c r="C10" s="7">
        <f>500+500+305</f>
        <v>1305</v>
      </c>
      <c r="D10" s="7">
        <f t="shared" si="0"/>
        <v>1305</v>
      </c>
      <c r="E10" s="65"/>
    </row>
    <row r="11" spans="1:5" s="3" customFormat="1" ht="27" customHeight="1">
      <c r="A11" s="66" t="s">
        <v>3</v>
      </c>
      <c r="B11" s="7"/>
      <c r="C11" s="7">
        <v>40</v>
      </c>
      <c r="D11" s="7">
        <f t="shared" si="0"/>
        <v>40</v>
      </c>
      <c r="E11" s="65"/>
    </row>
    <row r="12" spans="1:5" s="3" customFormat="1" ht="27" customHeight="1">
      <c r="A12" s="66" t="s">
        <v>4</v>
      </c>
      <c r="B12" s="7"/>
      <c r="C12" s="7">
        <v>28</v>
      </c>
      <c r="D12" s="7">
        <f t="shared" si="0"/>
        <v>28</v>
      </c>
      <c r="E12" s="65"/>
    </row>
    <row r="13" spans="1:5" s="3" customFormat="1" ht="27" customHeight="1">
      <c r="A13" s="8" t="s">
        <v>5</v>
      </c>
      <c r="B13" s="20">
        <f>SUM(B6:B12)</f>
        <v>12000</v>
      </c>
      <c r="C13" s="20">
        <f>SUM(C6:C12)</f>
        <v>5000</v>
      </c>
      <c r="D13" s="20">
        <f>SUM(D6:D12)</f>
        <v>-7000</v>
      </c>
      <c r="E13" s="65"/>
    </row>
    <row r="14" spans="1:5" s="3" customFormat="1" ht="27" customHeight="1">
      <c r="A14" s="8" t="s">
        <v>6</v>
      </c>
      <c r="B14" s="20">
        <f>SUM(B15:B17)</f>
        <v>410</v>
      </c>
      <c r="C14" s="20">
        <f>SUM(C15:C17)</f>
        <v>3125</v>
      </c>
      <c r="D14" s="20">
        <f>SUM(D15:D17)</f>
        <v>2715</v>
      </c>
      <c r="E14" s="65"/>
    </row>
    <row r="15" spans="1:5" s="3" customFormat="1" ht="27" customHeight="1">
      <c r="A15" s="68" t="s">
        <v>103</v>
      </c>
      <c r="B15" s="7"/>
      <c r="C15" s="7">
        <v>2382</v>
      </c>
      <c r="D15" s="7">
        <f>C15-B15</f>
        <v>2382</v>
      </c>
      <c r="E15" s="65"/>
    </row>
    <row r="16" spans="1:5" s="3" customFormat="1" ht="27" customHeight="1">
      <c r="A16" s="68" t="s">
        <v>104</v>
      </c>
      <c r="B16" s="7"/>
      <c r="C16" s="7">
        <f>3125-2382-410</f>
        <v>333</v>
      </c>
      <c r="D16" s="7">
        <f>C16-B16</f>
        <v>333</v>
      </c>
      <c r="E16" s="65"/>
    </row>
    <row r="17" spans="1:5" s="3" customFormat="1" ht="27" customHeight="1">
      <c r="A17" s="68" t="s">
        <v>180</v>
      </c>
      <c r="B17" s="7">
        <v>410</v>
      </c>
      <c r="C17" s="7">
        <v>410</v>
      </c>
      <c r="D17" s="7">
        <f>C17-B17</f>
        <v>0</v>
      </c>
      <c r="E17" s="65"/>
    </row>
    <row r="18" spans="1:5" s="3" customFormat="1" ht="27" customHeight="1">
      <c r="A18" s="9" t="s">
        <v>7</v>
      </c>
      <c r="B18" s="21">
        <f>SUM(B19:B20)</f>
        <v>20000</v>
      </c>
      <c r="C18" s="21">
        <f>SUM(C19:C20)</f>
        <v>6807</v>
      </c>
      <c r="D18" s="21">
        <f>SUM(D19:D20)</f>
        <v>-13193</v>
      </c>
      <c r="E18" s="65"/>
    </row>
    <row r="19" spans="1:5" s="3" customFormat="1" ht="27" customHeight="1">
      <c r="A19" s="10" t="s">
        <v>8</v>
      </c>
      <c r="B19" s="21">
        <v>20000</v>
      </c>
      <c r="C19" s="21">
        <f>1400+907+4300</f>
        <v>6607</v>
      </c>
      <c r="D19" s="7">
        <f>C19-B19</f>
        <v>-13393</v>
      </c>
      <c r="E19" s="65"/>
    </row>
    <row r="20" spans="1:5" s="3" customFormat="1" ht="27" customHeight="1">
      <c r="A20" s="10" t="s">
        <v>113</v>
      </c>
      <c r="B20" s="21"/>
      <c r="C20" s="21">
        <v>200</v>
      </c>
      <c r="D20" s="7">
        <f>C20-B20</f>
        <v>200</v>
      </c>
      <c r="E20" s="65"/>
    </row>
    <row r="21" spans="1:5" s="3" customFormat="1" ht="27" customHeight="1">
      <c r="A21" s="9" t="s">
        <v>16</v>
      </c>
      <c r="B21" s="21">
        <v>1000</v>
      </c>
      <c r="C21" s="21">
        <v>1000</v>
      </c>
      <c r="D21" s="7">
        <f>C21-B21</f>
        <v>0</v>
      </c>
      <c r="E21" s="65"/>
    </row>
    <row r="22" spans="1:5" s="3" customFormat="1" ht="27" customHeight="1">
      <c r="A22" s="6" t="s">
        <v>40</v>
      </c>
      <c r="B22" s="21">
        <f>SUM(B13:B14)+B18+B21</f>
        <v>33410</v>
      </c>
      <c r="C22" s="21">
        <f>SUM(C13:C14)+C18+C21</f>
        <v>15932</v>
      </c>
      <c r="D22" s="21">
        <f>SUM(D13:D14)+D18+D21</f>
        <v>-17478</v>
      </c>
      <c r="E22" s="65"/>
    </row>
  </sheetData>
  <mergeCells count="1">
    <mergeCell ref="A2:E2"/>
  </mergeCells>
  <phoneticPr fontId="2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Zeros="0" workbookViewId="0">
      <pane ySplit="7" topLeftCell="A8" activePane="bottomLeft" state="frozen"/>
      <selection pane="bottomLeft" activeCell="H21" sqref="H21"/>
    </sheetView>
  </sheetViews>
  <sheetFormatPr defaultColWidth="6.765625" defaultRowHeight="15.6"/>
  <cols>
    <col min="1" max="1" width="23.23046875" style="38" customWidth="1"/>
    <col min="2" max="2" width="15.15234375" style="38" customWidth="1"/>
    <col min="3" max="3" width="14.921875" style="38" hidden="1" customWidth="1"/>
    <col min="4" max="4" width="15.61328125" style="38" customWidth="1"/>
    <col min="5" max="16" width="6.921875" style="39" customWidth="1"/>
    <col min="17" max="16384" width="6.765625" style="39"/>
  </cols>
  <sheetData>
    <row r="1" spans="1:4" ht="23.4" customHeight="1">
      <c r="A1" s="37" t="s">
        <v>60</v>
      </c>
    </row>
    <row r="2" spans="1:4" ht="28.5" customHeight="1">
      <c r="A2" s="108" t="s">
        <v>102</v>
      </c>
      <c r="B2" s="108"/>
      <c r="C2" s="108"/>
      <c r="D2" s="108"/>
    </row>
    <row r="3" spans="1:4" ht="16.5" customHeight="1">
      <c r="A3" s="30"/>
      <c r="B3" s="40"/>
      <c r="C3" s="40"/>
      <c r="D3" s="41" t="s">
        <v>9</v>
      </c>
    </row>
    <row r="4" spans="1:4" ht="42.6" customHeight="1">
      <c r="A4" s="42" t="s">
        <v>52</v>
      </c>
      <c r="B4" s="42" t="s">
        <v>53</v>
      </c>
      <c r="C4" s="42" t="s">
        <v>54</v>
      </c>
      <c r="D4" s="43" t="s">
        <v>55</v>
      </c>
    </row>
    <row r="5" spans="1:4" ht="28.8" customHeight="1">
      <c r="A5" s="33" t="s">
        <v>61</v>
      </c>
      <c r="B5" s="44">
        <f ca="1">附件3.2022年政府性基金调整收入表!D5</f>
        <v>-17478</v>
      </c>
      <c r="C5" s="44"/>
      <c r="D5" s="45">
        <f>B5-B6</f>
        <v>2.9999999969732016E-4</v>
      </c>
    </row>
    <row r="6" spans="1:4" ht="28.8" customHeight="1">
      <c r="A6" s="33" t="s">
        <v>62</v>
      </c>
      <c r="B6" s="46">
        <f>B7+B13+B19</f>
        <v>-17478.0003</v>
      </c>
      <c r="C6" s="46"/>
      <c r="D6" s="45"/>
    </row>
    <row r="7" spans="1:4" ht="28.8" customHeight="1">
      <c r="A7" s="47" t="s">
        <v>63</v>
      </c>
      <c r="B7" s="48">
        <f>SUM(B8:B12)</f>
        <v>-15657.130300000001</v>
      </c>
      <c r="C7" s="48"/>
      <c r="D7" s="49"/>
    </row>
    <row r="8" spans="1:4" ht="28.8" customHeight="1">
      <c r="A8" s="69" t="s">
        <v>111</v>
      </c>
      <c r="B8" s="70">
        <v>333</v>
      </c>
      <c r="C8" s="48"/>
      <c r="D8" s="49"/>
    </row>
    <row r="9" spans="1:4" ht="28.8" customHeight="1">
      <c r="A9" s="69" t="s">
        <v>114</v>
      </c>
      <c r="B9" s="70">
        <v>200</v>
      </c>
      <c r="C9" s="48"/>
      <c r="D9" s="49"/>
    </row>
    <row r="10" spans="1:4" ht="28.8" customHeight="1">
      <c r="A10" s="69" t="s">
        <v>171</v>
      </c>
      <c r="B10" s="70">
        <f>39.5897+560</f>
        <v>599.58969999999999</v>
      </c>
      <c r="C10" s="48"/>
      <c r="D10" s="49"/>
    </row>
    <row r="11" spans="1:4" ht="28.8" customHeight="1">
      <c r="A11" s="50" t="s">
        <v>64</v>
      </c>
      <c r="B11" s="70">
        <v>-3396.72</v>
      </c>
      <c r="C11" s="48"/>
      <c r="D11" s="49"/>
    </row>
    <row r="12" spans="1:4" ht="28.8" customHeight="1">
      <c r="A12" s="50" t="s">
        <v>112</v>
      </c>
      <c r="B12" s="51">
        <f>6607+410-20410</f>
        <v>-13393</v>
      </c>
      <c r="C12" s="51"/>
      <c r="D12" s="52"/>
    </row>
    <row r="13" spans="1:4" ht="28.8" hidden="1" customHeight="1">
      <c r="A13" s="53" t="s">
        <v>65</v>
      </c>
      <c r="B13" s="48">
        <f>SUM(B14:B16)</f>
        <v>0</v>
      </c>
      <c r="C13" s="48"/>
      <c r="D13" s="54"/>
    </row>
    <row r="14" spans="1:4" ht="28.8" hidden="1" customHeight="1">
      <c r="A14" s="55" t="s">
        <v>105</v>
      </c>
      <c r="B14" s="51"/>
      <c r="C14" s="52" t="s">
        <v>66</v>
      </c>
      <c r="D14" s="52" t="s">
        <v>106</v>
      </c>
    </row>
    <row r="15" spans="1:4" ht="28.8" hidden="1" customHeight="1">
      <c r="A15" s="56" t="s">
        <v>109</v>
      </c>
      <c r="B15" s="51"/>
      <c r="C15" s="52" t="s">
        <v>66</v>
      </c>
      <c r="D15" s="52" t="s">
        <v>107</v>
      </c>
    </row>
    <row r="16" spans="1:4" ht="28.8" hidden="1" customHeight="1">
      <c r="A16" s="56" t="s">
        <v>110</v>
      </c>
      <c r="B16" s="51"/>
      <c r="C16" s="52" t="s">
        <v>66</v>
      </c>
      <c r="D16" s="52" t="s">
        <v>108</v>
      </c>
    </row>
    <row r="17" spans="1:4" ht="36" hidden="1">
      <c r="A17" s="56" t="s">
        <v>175</v>
      </c>
      <c r="B17" s="51"/>
      <c r="C17" s="52" t="s">
        <v>174</v>
      </c>
      <c r="D17" s="52" t="s">
        <v>172</v>
      </c>
    </row>
    <row r="18" spans="1:4" ht="36" hidden="1">
      <c r="A18" s="56" t="s">
        <v>176</v>
      </c>
      <c r="B18" s="51"/>
      <c r="C18" s="52" t="s">
        <v>174</v>
      </c>
      <c r="D18" s="52" t="s">
        <v>173</v>
      </c>
    </row>
    <row r="19" spans="1:4" ht="28.8" customHeight="1">
      <c r="A19" s="57" t="s">
        <v>67</v>
      </c>
      <c r="B19" s="48">
        <f>SUM(B20)</f>
        <v>-1820.87</v>
      </c>
      <c r="C19" s="70">
        <f>4440-1603.28+2382-39.59</f>
        <v>5179.13</v>
      </c>
      <c r="D19" s="104" t="s">
        <v>68</v>
      </c>
    </row>
    <row r="20" spans="1:4" ht="30" customHeight="1">
      <c r="A20" s="58" t="s">
        <v>69</v>
      </c>
      <c r="B20" s="59">
        <f>(4440-1603.28+2382-39.59)-7000</f>
        <v>-1820.87</v>
      </c>
      <c r="C20" s="60"/>
      <c r="D20" s="60"/>
    </row>
  </sheetData>
  <mergeCells count="1">
    <mergeCell ref="A2:D2"/>
  </mergeCells>
  <phoneticPr fontId="4" type="noConversion"/>
  <printOptions horizontalCentered="1"/>
  <pageMargins left="0.43307086614173229" right="0.19685039370078741" top="0.19685039370078741" bottom="0.19685039370078741" header="0.27559055118110237" footer="0.2362204724409449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附件1.2022年一般公共预算调整收入表</vt:lpstr>
      <vt:lpstr>附件2.2022年一般公共预算调整支出方案</vt:lpstr>
      <vt:lpstr>附件3.2022年政府性基金调整收入表</vt:lpstr>
      <vt:lpstr>附件4.2022年政府性基金预算调整支出方案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2022-12-13T08:04:46Z</cp:lastPrinted>
  <dcterms:created xsi:type="dcterms:W3CDTF">2020-12-28T06:29:00Z</dcterms:created>
  <dcterms:modified xsi:type="dcterms:W3CDTF">2023-03-02T02:14:47Z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